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23040" windowHeight="8496"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G304" i="9"/>
  <c r="F304" i="9"/>
  <c r="B304" i="9"/>
  <c r="H303" i="9"/>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c r="B291" i="9" s="1"/>
  <c r="E291" i="9"/>
  <c r="M290" i="9"/>
  <c r="L290" i="9"/>
  <c r="F290" i="9" s="1"/>
  <c r="E290" i="9"/>
  <c r="M289" i="9"/>
  <c r="L289" i="9"/>
  <c r="F289" i="9"/>
  <c r="B289" i="9" s="1"/>
  <c r="E289" i="9"/>
  <c r="M288" i="9"/>
  <c r="L288" i="9"/>
  <c r="F288" i="9" s="1"/>
  <c r="E288" i="9"/>
  <c r="M287" i="9"/>
  <c r="L287" i="9"/>
  <c r="F287" i="9"/>
  <c r="B287" i="9" s="1"/>
  <c r="E287" i="9"/>
  <c r="M286" i="9"/>
  <c r="L286" i="9"/>
  <c r="F286" i="9" s="1"/>
  <c r="E286" i="9"/>
  <c r="M285" i="9"/>
  <c r="L285" i="9"/>
  <c r="F285" i="9"/>
  <c r="B285" i="9" s="1"/>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E244" i="9"/>
  <c r="M243" i="9"/>
  <c r="F243" i="9" s="1"/>
  <c r="B243" i="9" s="1"/>
  <c r="L243" i="9"/>
  <c r="E243" i="9"/>
  <c r="M242" i="9"/>
  <c r="L242" i="9"/>
  <c r="E242" i="9"/>
  <c r="M241" i="9"/>
  <c r="L241" i="9"/>
  <c r="F241" i="9"/>
  <c r="B241" i="9" s="1"/>
  <c r="E241" i="9"/>
  <c r="M240" i="9"/>
  <c r="L240" i="9"/>
  <c r="E240" i="9"/>
  <c r="M239" i="9"/>
  <c r="F239" i="9" s="1"/>
  <c r="B239" i="9" s="1"/>
  <c r="L239" i="9"/>
  <c r="E239" i="9"/>
  <c r="M238" i="9"/>
  <c r="L238" i="9"/>
  <c r="F238" i="9" s="1"/>
  <c r="E238" i="9"/>
  <c r="M237" i="9"/>
  <c r="F237" i="9" s="1"/>
  <c r="B237" i="9" s="1"/>
  <c r="L237" i="9"/>
  <c r="E237" i="9"/>
  <c r="M236" i="9"/>
  <c r="L236" i="9"/>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B169" i="9" s="1"/>
  <c r="H168" i="9"/>
  <c r="G168" i="9"/>
  <c r="F168" i="9"/>
  <c r="H167" i="9"/>
  <c r="G167" i="9"/>
  <c r="F167" i="9"/>
  <c r="E167" i="9"/>
  <c r="B167" i="9" s="1"/>
  <c r="H166" i="9"/>
  <c r="G166" i="9"/>
  <c r="F166" i="9"/>
  <c r="E166" i="9"/>
  <c r="B166" i="9" s="1"/>
  <c r="H165" i="9"/>
  <c r="G165" i="9"/>
  <c r="E165" i="9" s="1"/>
  <c r="B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F38" i="9"/>
  <c r="H37" i="9"/>
  <c r="G37" i="9"/>
  <c r="F37" i="9"/>
  <c r="H36" i="9"/>
  <c r="G36" i="9"/>
  <c r="F36" i="9"/>
  <c r="H35" i="9"/>
  <c r="G35" i="9"/>
  <c r="F35" i="9"/>
  <c r="H34" i="9"/>
  <c r="G34" i="9"/>
  <c r="F34" i="9"/>
  <c r="H33" i="9"/>
  <c r="G33" i="9"/>
  <c r="F33" i="9"/>
  <c r="E33" i="9"/>
  <c r="B33" i="9" s="1"/>
  <c r="H32" i="9"/>
  <c r="G32" i="9"/>
  <c r="F32" i="9"/>
  <c r="E32" i="9"/>
  <c r="H31" i="9"/>
  <c r="G31" i="9"/>
  <c r="F31" i="9"/>
  <c r="H30" i="9"/>
  <c r="G30" i="9"/>
  <c r="E30" i="9" s="1"/>
  <c r="F30" i="9"/>
  <c r="B30" i="9"/>
  <c r="H29" i="9"/>
  <c r="G29" i="9"/>
  <c r="F29" i="9"/>
  <c r="E29" i="9"/>
  <c r="B29" i="9" s="1"/>
  <c r="H28" i="9"/>
  <c r="G28" i="9"/>
  <c r="F28" i="9"/>
  <c r="E28" i="9"/>
  <c r="H27" i="9"/>
  <c r="G27" i="9"/>
  <c r="E27" i="9" s="1"/>
  <c r="B27" i="9" s="1"/>
  <c r="F27" i="9"/>
  <c r="H26" i="9"/>
  <c r="G26" i="9"/>
  <c r="F26" i="9"/>
  <c r="H25" i="9"/>
  <c r="G25" i="9"/>
  <c r="F25" i="9"/>
  <c r="E25" i="9"/>
  <c r="B25" i="9" s="1"/>
  <c r="F24" i="9"/>
  <c r="F4" i="9"/>
  <c r="O3" i="9"/>
  <c r="G296" i="9" s="1"/>
  <c r="I3" i="9"/>
  <c r="H3" i="9"/>
  <c r="G3" i="9"/>
  <c r="D104" i="8"/>
  <c r="C1681" i="1" s="1"/>
  <c r="H1681" i="1" s="1"/>
  <c r="D97" i="8"/>
  <c r="D92" i="8"/>
  <c r="D87" i="8"/>
  <c r="D82" i="8"/>
  <c r="D77" i="8"/>
  <c r="D72" i="8"/>
  <c r="D67" i="8"/>
  <c r="D62" i="8"/>
  <c r="D57" i="8"/>
  <c r="D52" i="8"/>
  <c r="C1629" i="1" s="1"/>
  <c r="D46" i="8"/>
  <c r="D37" i="8"/>
  <c r="D27" i="8"/>
  <c r="D18" i="8"/>
  <c r="D8" i="8"/>
  <c r="D6" i="8" s="1"/>
  <c r="E44" i="7"/>
  <c r="D44" i="7"/>
  <c r="E39" i="7"/>
  <c r="E38" i="7" s="1"/>
  <c r="D39" i="7"/>
  <c r="D38" i="7" s="1"/>
  <c r="E30" i="7"/>
  <c r="D30" i="7"/>
  <c r="C1563" i="1" s="1"/>
  <c r="E23" i="7"/>
  <c r="D23" i="7"/>
  <c r="E22" i="7"/>
  <c r="D22" i="7"/>
  <c r="H34" i="3" s="1"/>
  <c r="E14" i="7"/>
  <c r="D14" i="7"/>
  <c r="E7" i="7"/>
  <c r="E6" i="7" s="1"/>
  <c r="E5" i="7" s="1"/>
  <c r="I33" i="3" s="1"/>
  <c r="D7" i="7"/>
  <c r="D6" i="7" s="1"/>
  <c r="D5" i="7" s="1"/>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H1490" i="1" s="1"/>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1439" i="1" s="1"/>
  <c r="G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6" i="5" s="1"/>
  <c r="E135" i="5"/>
  <c r="D1140" i="1"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78" i="1" s="1"/>
  <c r="D585" i="4"/>
  <c r="F583" i="4"/>
  <c r="F582" i="4"/>
  <c r="E581" i="4"/>
  <c r="D581" i="4"/>
  <c r="F581" i="4" s="1"/>
  <c r="F580" i="4"/>
  <c r="F579" i="4"/>
  <c r="F578" i="4"/>
  <c r="E578" i="4"/>
  <c r="D578" i="4"/>
  <c r="F577" i="4"/>
  <c r="F576" i="4"/>
  <c r="F575" i="4"/>
  <c r="E575" i="4"/>
  <c r="D575" i="4"/>
  <c r="F574" i="4"/>
  <c r="F573" i="4"/>
  <c r="E572" i="4"/>
  <c r="E571" i="4" s="1"/>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F525" i="4"/>
  <c r="F524" i="4"/>
  <c r="E523" i="4"/>
  <c r="D523" i="4"/>
  <c r="C517" i="1" s="1"/>
  <c r="H517" i="1"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E466" i="4" s="1"/>
  <c r="D460" i="1" s="1"/>
  <c r="H460" i="1"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F427" i="4"/>
  <c r="E427" i="4"/>
  <c r="D422" i="1" s="1"/>
  <c r="H422" i="1" s="1"/>
  <c r="D427" i="4"/>
  <c r="E426" i="4"/>
  <c r="D426" i="4"/>
  <c r="F421" i="4"/>
  <c r="F420" i="4"/>
  <c r="F419" i="4"/>
  <c r="F416" i="4"/>
  <c r="F415" i="4"/>
  <c r="F414" i="4"/>
  <c r="F413" i="4"/>
  <c r="E412" i="4"/>
  <c r="D412" i="4"/>
  <c r="F411" i="4"/>
  <c r="E410" i="4"/>
  <c r="D410" i="4"/>
  <c r="F410" i="4" s="1"/>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E202" i="4" s="1"/>
  <c r="D208" i="4"/>
  <c r="F207" i="4"/>
  <c r="F206" i="4"/>
  <c r="F205" i="4"/>
  <c r="F204" i="4"/>
  <c r="E203" i="4"/>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E126" i="4"/>
  <c r="E125" i="4" s="1"/>
  <c r="D126" i="4"/>
  <c r="F126" i="4" s="1"/>
  <c r="D125"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6" i="4"/>
  <c r="F75"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C1680" i="1"/>
  <c r="H1679" i="1"/>
  <c r="G1679" i="1"/>
  <c r="C1679" i="1"/>
  <c r="C1678" i="1"/>
  <c r="G1678" i="1" s="1"/>
  <c r="G1677" i="1"/>
  <c r="C1677" i="1"/>
  <c r="H1677" i="1" s="1"/>
  <c r="C1676" i="1"/>
  <c r="G1676" i="1" s="1"/>
  <c r="H1675" i="1"/>
  <c r="G1675" i="1"/>
  <c r="C1675" i="1"/>
  <c r="H1674" i="1"/>
  <c r="C1674" i="1"/>
  <c r="G1674" i="1" s="1"/>
  <c r="G1673" i="1"/>
  <c r="C1673" i="1"/>
  <c r="H1673" i="1" s="1"/>
  <c r="H1672" i="1"/>
  <c r="C1672" i="1"/>
  <c r="G1672" i="1" s="1"/>
  <c r="H1671" i="1"/>
  <c r="G1671" i="1"/>
  <c r="C1671" i="1"/>
  <c r="C1670" i="1"/>
  <c r="G1670" i="1" s="1"/>
  <c r="G1669" i="1"/>
  <c r="C1669" i="1"/>
  <c r="H1669" i="1" s="1"/>
  <c r="C1668" i="1"/>
  <c r="G1668" i="1" s="1"/>
  <c r="H1667" i="1"/>
  <c r="G1667" i="1"/>
  <c r="C1667" i="1"/>
  <c r="C1666" i="1"/>
  <c r="G1665" i="1"/>
  <c r="C1665" i="1"/>
  <c r="H1665" i="1" s="1"/>
  <c r="C1664" i="1"/>
  <c r="H1663" i="1"/>
  <c r="G1663" i="1"/>
  <c r="C1663" i="1"/>
  <c r="C1662" i="1"/>
  <c r="G1662" i="1" s="1"/>
  <c r="G1661" i="1"/>
  <c r="C1661" i="1"/>
  <c r="H1661" i="1" s="1"/>
  <c r="C1660" i="1"/>
  <c r="G1660" i="1" s="1"/>
  <c r="H1659" i="1"/>
  <c r="G1659" i="1"/>
  <c r="C1659" i="1"/>
  <c r="H1658" i="1"/>
  <c r="C1658" i="1"/>
  <c r="G1658" i="1" s="1"/>
  <c r="G1657" i="1"/>
  <c r="C1657" i="1"/>
  <c r="H1657" i="1" s="1"/>
  <c r="H1656" i="1"/>
  <c r="C1656" i="1"/>
  <c r="G1656" i="1" s="1"/>
  <c r="H1655" i="1"/>
  <c r="G1655" i="1"/>
  <c r="C1655" i="1"/>
  <c r="C1654" i="1"/>
  <c r="G1654" i="1" s="1"/>
  <c r="G1653" i="1"/>
  <c r="C1653" i="1"/>
  <c r="H1653" i="1" s="1"/>
  <c r="C1652" i="1"/>
  <c r="G1652" i="1" s="1"/>
  <c r="H1651" i="1"/>
  <c r="G1651" i="1"/>
  <c r="C1651" i="1"/>
  <c r="C1650" i="1"/>
  <c r="G1649" i="1"/>
  <c r="C1649" i="1"/>
  <c r="H1649" i="1" s="1"/>
  <c r="C1648" i="1"/>
  <c r="H1647" i="1"/>
  <c r="G1647" i="1"/>
  <c r="C1647" i="1"/>
  <c r="C1646" i="1"/>
  <c r="G1646" i="1" s="1"/>
  <c r="G1645" i="1"/>
  <c r="C1645" i="1"/>
  <c r="H1645" i="1" s="1"/>
  <c r="C1644" i="1"/>
  <c r="G1644" i="1" s="1"/>
  <c r="H1643" i="1"/>
  <c r="G1643" i="1"/>
  <c r="C1643" i="1"/>
  <c r="H1642" i="1"/>
  <c r="C1642" i="1"/>
  <c r="G1642" i="1" s="1"/>
  <c r="G1641" i="1"/>
  <c r="C1641" i="1"/>
  <c r="H1641" i="1" s="1"/>
  <c r="H1640" i="1"/>
  <c r="C1640" i="1"/>
  <c r="G1640" i="1" s="1"/>
  <c r="H1639" i="1"/>
  <c r="G1639" i="1"/>
  <c r="C1639" i="1"/>
  <c r="C1638" i="1"/>
  <c r="G1637" i="1"/>
  <c r="C1637" i="1"/>
  <c r="H1637" i="1" s="1"/>
  <c r="C1636" i="1"/>
  <c r="H1635" i="1"/>
  <c r="G1635" i="1"/>
  <c r="C1635" i="1"/>
  <c r="H1634" i="1"/>
  <c r="G1634" i="1"/>
  <c r="C1634" i="1"/>
  <c r="C1633" i="1"/>
  <c r="H1632" i="1"/>
  <c r="C1632" i="1"/>
  <c r="G1632" i="1" s="1"/>
  <c r="H1631" i="1"/>
  <c r="G1631" i="1"/>
  <c r="C1631" i="1"/>
  <c r="C1630" i="1"/>
  <c r="H1627" i="1"/>
  <c r="G1627" i="1"/>
  <c r="C1627" i="1"/>
  <c r="H1626" i="1"/>
  <c r="G1626" i="1"/>
  <c r="C1626" i="1"/>
  <c r="C1625" i="1"/>
  <c r="H1624" i="1"/>
  <c r="C1624" i="1"/>
  <c r="G1624" i="1" s="1"/>
  <c r="H1623" i="1"/>
  <c r="G1623" i="1"/>
  <c r="C1623" i="1"/>
  <c r="C1620" i="1"/>
  <c r="H1619" i="1"/>
  <c r="G1619" i="1"/>
  <c r="C1619" i="1"/>
  <c r="H1618" i="1"/>
  <c r="G1618" i="1"/>
  <c r="C1618" i="1"/>
  <c r="C1617" i="1"/>
  <c r="H1616" i="1"/>
  <c r="C1616" i="1"/>
  <c r="G1616" i="1" s="1"/>
  <c r="H1615" i="1"/>
  <c r="G1615" i="1"/>
  <c r="C1615" i="1"/>
  <c r="C1614" i="1"/>
  <c r="G1613" i="1"/>
  <c r="C1613" i="1"/>
  <c r="H1613" i="1" s="1"/>
  <c r="C1612" i="1"/>
  <c r="H1611" i="1"/>
  <c r="G1611" i="1"/>
  <c r="C1611" i="1"/>
  <c r="H1610" i="1"/>
  <c r="G1610" i="1"/>
  <c r="C1610" i="1"/>
  <c r="C1609" i="1"/>
  <c r="H1608" i="1"/>
  <c r="C1608" i="1"/>
  <c r="G1608" i="1" s="1"/>
  <c r="H1607" i="1"/>
  <c r="G1607" i="1"/>
  <c r="C1607" i="1"/>
  <c r="C1606" i="1"/>
  <c r="C1605" i="1"/>
  <c r="H1605" i="1" s="1"/>
  <c r="C1604" i="1"/>
  <c r="H1603" i="1"/>
  <c r="G1603" i="1"/>
  <c r="C1603" i="1"/>
  <c r="C1601" i="1"/>
  <c r="H1600" i="1"/>
  <c r="C1600" i="1"/>
  <c r="G1600" i="1" s="1"/>
  <c r="H1599" i="1"/>
  <c r="G1599" i="1"/>
  <c r="C1599" i="1"/>
  <c r="C1598" i="1"/>
  <c r="G1597" i="1"/>
  <c r="C1597" i="1"/>
  <c r="H1597" i="1" s="1"/>
  <c r="C1596" i="1"/>
  <c r="H1595" i="1"/>
  <c r="G1595" i="1"/>
  <c r="C1595" i="1"/>
  <c r="H1594" i="1"/>
  <c r="C1594" i="1"/>
  <c r="G1594" i="1" s="1"/>
  <c r="C1593" i="1"/>
  <c r="H1592" i="1"/>
  <c r="C1592" i="1"/>
  <c r="G1592" i="1" s="1"/>
  <c r="H1591" i="1"/>
  <c r="G1591" i="1"/>
  <c r="C1591" i="1"/>
  <c r="C1590" i="1"/>
  <c r="G1589" i="1"/>
  <c r="C1589" i="1"/>
  <c r="H1589" i="1" s="1"/>
  <c r="C1588" i="1"/>
  <c r="G1587" i="1"/>
  <c r="C1587" i="1"/>
  <c r="H1587" i="1" s="1"/>
  <c r="H1586" i="1"/>
  <c r="C1586" i="1"/>
  <c r="G1586" i="1" s="1"/>
  <c r="C1585" i="1"/>
  <c r="H1584" i="1"/>
  <c r="C1584" i="1"/>
  <c r="G1584" i="1" s="1"/>
  <c r="H1582" i="1"/>
  <c r="G1582" i="1"/>
  <c r="C1582" i="1"/>
  <c r="D1581" i="1"/>
  <c r="C1581" i="1"/>
  <c r="D1580" i="1"/>
  <c r="C1580" i="1"/>
  <c r="G1579" i="1"/>
  <c r="D1579" i="1"/>
  <c r="C1579" i="1"/>
  <c r="J1579" i="1" s="1"/>
  <c r="G1578" i="1"/>
  <c r="D1578" i="1"/>
  <c r="C1578" i="1"/>
  <c r="D1577" i="1"/>
  <c r="G1577" i="1" s="1"/>
  <c r="C1577" i="1"/>
  <c r="H1576" i="1"/>
  <c r="G1576" i="1"/>
  <c r="I1576" i="1" s="1"/>
  <c r="D1576" i="1"/>
  <c r="C1576" i="1"/>
  <c r="J1576" i="1" s="1"/>
  <c r="J1575" i="1"/>
  <c r="D1575" i="1"/>
  <c r="C1575" i="1"/>
  <c r="D1574" i="1"/>
  <c r="C1574" i="1"/>
  <c r="D1573" i="1"/>
  <c r="G1573" i="1" s="1"/>
  <c r="C1573" i="1"/>
  <c r="D1572" i="1"/>
  <c r="C1572" i="1"/>
  <c r="C1571" i="1"/>
  <c r="D1570" i="1"/>
  <c r="C1570" i="1"/>
  <c r="D1569" i="1"/>
  <c r="G1569" i="1" s="1"/>
  <c r="C1569" i="1"/>
  <c r="H1568" i="1"/>
  <c r="G1568" i="1"/>
  <c r="I1568" i="1" s="1"/>
  <c r="D1568" i="1"/>
  <c r="C1568" i="1"/>
  <c r="J1568" i="1" s="1"/>
  <c r="D1567" i="1"/>
  <c r="C1567" i="1"/>
  <c r="D1566" i="1"/>
  <c r="C1566" i="1"/>
  <c r="G1565" i="1"/>
  <c r="D1565" i="1"/>
  <c r="C1565" i="1"/>
  <c r="H1564" i="1"/>
  <c r="G1564" i="1"/>
  <c r="I1564" i="1" s="1"/>
  <c r="D1564" i="1"/>
  <c r="C1564" i="1"/>
  <c r="J1564" i="1" s="1"/>
  <c r="H1563" i="1"/>
  <c r="G1563" i="1"/>
  <c r="D1563" i="1"/>
  <c r="J1562" i="1"/>
  <c r="D1562" i="1"/>
  <c r="C1562" i="1"/>
  <c r="D1561" i="1"/>
  <c r="C1561" i="1"/>
  <c r="D1560" i="1"/>
  <c r="G1560" i="1" s="1"/>
  <c r="C1560" i="1"/>
  <c r="H1559" i="1"/>
  <c r="G1559" i="1"/>
  <c r="D1559" i="1"/>
  <c r="C1559" i="1"/>
  <c r="J1559" i="1" s="1"/>
  <c r="J1558" i="1"/>
  <c r="D1558" i="1"/>
  <c r="C1558" i="1"/>
  <c r="D1557" i="1"/>
  <c r="C1557" i="1"/>
  <c r="D1556" i="1"/>
  <c r="C1556" i="1"/>
  <c r="D1555" i="1"/>
  <c r="C1555" i="1"/>
  <c r="D1554" i="1"/>
  <c r="G1554" i="1" s="1"/>
  <c r="C1554" i="1"/>
  <c r="H1553" i="1"/>
  <c r="D1553" i="1"/>
  <c r="C1553" i="1"/>
  <c r="D1552" i="1"/>
  <c r="G1552" i="1" s="1"/>
  <c r="C1552" i="1"/>
  <c r="H1551" i="1"/>
  <c r="D1551" i="1"/>
  <c r="C1551" i="1"/>
  <c r="D1550" i="1"/>
  <c r="J1550" i="1" s="1"/>
  <c r="C1550" i="1"/>
  <c r="H1549" i="1"/>
  <c r="D1549" i="1"/>
  <c r="C1549" i="1"/>
  <c r="D1548" i="1"/>
  <c r="J1548" i="1" s="1"/>
  <c r="C1548" i="1"/>
  <c r="H1547" i="1"/>
  <c r="G1547" i="1"/>
  <c r="D1547" i="1"/>
  <c r="C1547" i="1"/>
  <c r="J1547" i="1" s="1"/>
  <c r="D1546" i="1"/>
  <c r="J1546" i="1" s="1"/>
  <c r="C1546" i="1"/>
  <c r="H1545" i="1"/>
  <c r="G1545" i="1"/>
  <c r="I1545" i="1" s="1"/>
  <c r="D1545" i="1"/>
  <c r="J1545" i="1" s="1"/>
  <c r="C1545" i="1"/>
  <c r="D1544" i="1"/>
  <c r="J1544" i="1" s="1"/>
  <c r="C1544" i="1"/>
  <c r="H1543" i="1"/>
  <c r="G1543" i="1"/>
  <c r="I1543" i="1" s="1"/>
  <c r="D1543" i="1"/>
  <c r="J1543" i="1" s="1"/>
  <c r="C1543" i="1"/>
  <c r="D1542" i="1"/>
  <c r="J1542" i="1" s="1"/>
  <c r="C1542" i="1"/>
  <c r="H1541" i="1"/>
  <c r="G1541" i="1"/>
  <c r="I1541" i="1" s="1"/>
  <c r="D1541" i="1"/>
  <c r="J1541" i="1" s="1"/>
  <c r="C1541" i="1"/>
  <c r="D1540" i="1"/>
  <c r="D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C1526" i="1"/>
  <c r="H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G1516" i="1" s="1"/>
  <c r="C1516" i="1"/>
  <c r="H1515" i="1"/>
  <c r="G1515" i="1"/>
  <c r="D1515" i="1"/>
  <c r="C1515"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D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G1389" i="1"/>
  <c r="D1389" i="1"/>
  <c r="H1389" i="1" s="1"/>
  <c r="C1389" i="1"/>
  <c r="D1388" i="1"/>
  <c r="G1388" i="1" s="1"/>
  <c r="C1388" i="1"/>
  <c r="D1387" i="1"/>
  <c r="H1387" i="1" s="1"/>
  <c r="C1387" i="1"/>
  <c r="D1386" i="1"/>
  <c r="G1386" i="1" s="1"/>
  <c r="C1386" i="1"/>
  <c r="H1386" i="1" s="1"/>
  <c r="D1385" i="1"/>
  <c r="G1385" i="1" s="1"/>
  <c r="C1385" i="1"/>
  <c r="H1384" i="1"/>
  <c r="D1384" i="1"/>
  <c r="G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G1340" i="1" s="1"/>
  <c r="C1340"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D1312" i="1"/>
  <c r="G1312" i="1" s="1"/>
  <c r="C1312" i="1"/>
  <c r="D1311" i="1"/>
  <c r="H1311" i="1" s="1"/>
  <c r="C1311" i="1"/>
  <c r="H1310" i="1"/>
  <c r="G1310" i="1"/>
  <c r="D1310" i="1"/>
  <c r="C1310" i="1"/>
  <c r="H1309" i="1"/>
  <c r="G1309" i="1"/>
  <c r="D1309" i="1"/>
  <c r="C1309" i="1"/>
  <c r="D1308" i="1"/>
  <c r="H1308" i="1" s="1"/>
  <c r="C1308" i="1"/>
  <c r="D1307" i="1"/>
  <c r="G1307" i="1" s="1"/>
  <c r="C1307" i="1"/>
  <c r="D1306" i="1"/>
  <c r="C1306" i="1"/>
  <c r="D1305" i="1"/>
  <c r="H1305" i="1" s="1"/>
  <c r="C1305" i="1"/>
  <c r="D1304" i="1"/>
  <c r="H1304" i="1" s="1"/>
  <c r="C1304" i="1"/>
  <c r="D1303" i="1"/>
  <c r="H1303" i="1" s="1"/>
  <c r="C1303" i="1"/>
  <c r="H1302" i="1"/>
  <c r="D1302" i="1"/>
  <c r="G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D1291" i="1"/>
  <c r="C1291" i="1"/>
  <c r="H1290" i="1"/>
  <c r="D1290" i="1"/>
  <c r="G1290" i="1" s="1"/>
  <c r="C1290" i="1"/>
  <c r="D1289" i="1"/>
  <c r="C1289" i="1"/>
  <c r="D1288" i="1"/>
  <c r="H1288" i="1" s="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G1266" i="1"/>
  <c r="D1266" i="1"/>
  <c r="H1266" i="1" s="1"/>
  <c r="C1266" i="1"/>
  <c r="H1265" i="1"/>
  <c r="G1265" i="1"/>
  <c r="D1265" i="1"/>
  <c r="C1265" i="1"/>
  <c r="D1264" i="1"/>
  <c r="G1263" i="1"/>
  <c r="D1263" i="1"/>
  <c r="H1263" i="1" s="1"/>
  <c r="C1263" i="1"/>
  <c r="D1262" i="1"/>
  <c r="H1262" i="1" s="1"/>
  <c r="C1262" i="1"/>
  <c r="D1261" i="1"/>
  <c r="H1261" i="1" s="1"/>
  <c r="C1261" i="1"/>
  <c r="D1260" i="1"/>
  <c r="H1260" i="1" s="1"/>
  <c r="C1260" i="1"/>
  <c r="G1258" i="1"/>
  <c r="D1258" i="1"/>
  <c r="H1258" i="1" s="1"/>
  <c r="C1258" i="1"/>
  <c r="D1257" i="1"/>
  <c r="G1257" i="1" s="1"/>
  <c r="C1257" i="1"/>
  <c r="D1256" i="1"/>
  <c r="H1256" i="1" s="1"/>
  <c r="C1256" i="1"/>
  <c r="D1254" i="1"/>
  <c r="H1254" i="1" s="1"/>
  <c r="C1254" i="1"/>
  <c r="D1253" i="1"/>
  <c r="H1253" i="1" s="1"/>
  <c r="C1253"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G1183" i="1" s="1"/>
  <c r="C1183" i="1"/>
  <c r="C1182" i="1"/>
  <c r="D1179" i="1"/>
  <c r="G1179" i="1" s="1"/>
  <c r="C1179" i="1"/>
  <c r="D1178" i="1"/>
  <c r="H1178" i="1" s="1"/>
  <c r="C1178" i="1"/>
  <c r="G1177" i="1"/>
  <c r="D1177" i="1"/>
  <c r="H1177" i="1" s="1"/>
  <c r="C1177" i="1"/>
  <c r="D1176" i="1"/>
  <c r="H1176" i="1" s="1"/>
  <c r="C1176" i="1"/>
  <c r="H1175" i="1"/>
  <c r="G1175" i="1"/>
  <c r="D1175" i="1"/>
  <c r="C1175" i="1"/>
  <c r="H1174" i="1"/>
  <c r="G1174" i="1"/>
  <c r="D1174" i="1"/>
  <c r="C1174" i="1"/>
  <c r="H1173" i="1"/>
  <c r="G1173" i="1"/>
  <c r="D1173" i="1"/>
  <c r="C1173" i="1"/>
  <c r="D1172" i="1"/>
  <c r="H1172" i="1" s="1"/>
  <c r="C1172" i="1"/>
  <c r="H1171" i="1"/>
  <c r="G1171" i="1"/>
  <c r="D1171" i="1"/>
  <c r="C1171" i="1"/>
  <c r="D1170" i="1"/>
  <c r="H1170" i="1" s="1"/>
  <c r="C1170" i="1"/>
  <c r="H1169" i="1"/>
  <c r="G1169" i="1"/>
  <c r="D1169" i="1"/>
  <c r="C1169" i="1"/>
  <c r="H1168" i="1"/>
  <c r="G1168" i="1"/>
  <c r="D1168" i="1"/>
  <c r="C1168" i="1"/>
  <c r="G1167" i="1"/>
  <c r="D1167" i="1"/>
  <c r="H1167" i="1" s="1"/>
  <c r="C1167" i="1"/>
  <c r="H1166" i="1"/>
  <c r="G1166" i="1"/>
  <c r="D1166" i="1"/>
  <c r="C1166" i="1"/>
  <c r="G1165" i="1"/>
  <c r="D1165" i="1"/>
  <c r="H1165" i="1" s="1"/>
  <c r="C1165" i="1"/>
  <c r="H1164" i="1"/>
  <c r="D1164" i="1"/>
  <c r="G1164" i="1" s="1"/>
  <c r="C1164" i="1"/>
  <c r="H1163" i="1"/>
  <c r="G1163" i="1"/>
  <c r="D1163" i="1"/>
  <c r="C1163" i="1"/>
  <c r="H1162" i="1"/>
  <c r="G1162" i="1"/>
  <c r="D1162" i="1"/>
  <c r="C1162" i="1"/>
  <c r="H1161" i="1"/>
  <c r="D1161" i="1"/>
  <c r="G1161" i="1" s="1"/>
  <c r="C1161" i="1"/>
  <c r="H1160" i="1"/>
  <c r="D1160" i="1"/>
  <c r="G1160" i="1" s="1"/>
  <c r="C1160" i="1"/>
  <c r="H1159" i="1"/>
  <c r="D1159" i="1"/>
  <c r="G1159" i="1" s="1"/>
  <c r="C1159" i="1"/>
  <c r="D1158" i="1"/>
  <c r="G1158" i="1" s="1"/>
  <c r="C1158" i="1"/>
  <c r="H1157" i="1"/>
  <c r="D1157" i="1"/>
  <c r="G1157" i="1" s="1"/>
  <c r="C1157" i="1"/>
  <c r="H1156" i="1"/>
  <c r="D1156" i="1"/>
  <c r="G1156" i="1" s="1"/>
  <c r="C1156" i="1"/>
  <c r="C1155" i="1"/>
  <c r="D1154" i="1"/>
  <c r="G1154" i="1" s="1"/>
  <c r="C1154" i="1"/>
  <c r="D1153" i="1"/>
  <c r="H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D1090" i="1"/>
  <c r="G1090" i="1" s="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G1062" i="1" s="1"/>
  <c r="C1062" i="1"/>
  <c r="C1061" i="1"/>
  <c r="H1060" i="1"/>
  <c r="D1060" i="1"/>
  <c r="G1060" i="1" s="1"/>
  <c r="C1060" i="1"/>
  <c r="H1059" i="1"/>
  <c r="D1059" i="1"/>
  <c r="G1059" i="1" s="1"/>
  <c r="C1059" i="1"/>
  <c r="H1058" i="1"/>
  <c r="D1058" i="1"/>
  <c r="G1058" i="1" s="1"/>
  <c r="C1058" i="1"/>
  <c r="D1057" i="1"/>
  <c r="G1057" i="1" s="1"/>
  <c r="C1057" i="1"/>
  <c r="H1056" i="1"/>
  <c r="D1056" i="1"/>
  <c r="G1056" i="1" s="1"/>
  <c r="C1056" i="1"/>
  <c r="H1055" i="1"/>
  <c r="D1055" i="1"/>
  <c r="G1055" i="1" s="1"/>
  <c r="C1055" i="1"/>
  <c r="H1054" i="1"/>
  <c r="D1054" i="1"/>
  <c r="G1054" i="1" s="1"/>
  <c r="C1054" i="1"/>
  <c r="H1053" i="1"/>
  <c r="D1053" i="1"/>
  <c r="G1053" i="1" s="1"/>
  <c r="C1053" i="1"/>
  <c r="H1052" i="1"/>
  <c r="G1052" i="1"/>
  <c r="D1052" i="1"/>
  <c r="C1052" i="1"/>
  <c r="H1051" i="1"/>
  <c r="D1051" i="1"/>
  <c r="G1051" i="1" s="1"/>
  <c r="C1051" i="1"/>
  <c r="D1050" i="1"/>
  <c r="G1050" i="1" s="1"/>
  <c r="C1050" i="1"/>
  <c r="H1049" i="1"/>
  <c r="G1049" i="1"/>
  <c r="D1049" i="1"/>
  <c r="C1049" i="1"/>
  <c r="H1048" i="1"/>
  <c r="D1048" i="1"/>
  <c r="G1048" i="1" s="1"/>
  <c r="C1048" i="1"/>
  <c r="H1047" i="1"/>
  <c r="D1047" i="1"/>
  <c r="G1047" i="1" s="1"/>
  <c r="C1047" i="1"/>
  <c r="C1046" i="1"/>
  <c r="H1045" i="1"/>
  <c r="D1045" i="1"/>
  <c r="G1045" i="1" s="1"/>
  <c r="C1045" i="1"/>
  <c r="H1044" i="1"/>
  <c r="G1044" i="1"/>
  <c r="D1044" i="1"/>
  <c r="C1044" i="1"/>
  <c r="H1043" i="1"/>
  <c r="D1043" i="1"/>
  <c r="G1043" i="1" s="1"/>
  <c r="C1043" i="1"/>
  <c r="H1042" i="1"/>
  <c r="D1042" i="1"/>
  <c r="G1042" i="1" s="1"/>
  <c r="C1042" i="1"/>
  <c r="H1041" i="1"/>
  <c r="D1041" i="1"/>
  <c r="G1041" i="1" s="1"/>
  <c r="C1041" i="1"/>
  <c r="C1040" i="1"/>
  <c r="H1039" i="1"/>
  <c r="D1039" i="1"/>
  <c r="G1039" i="1" s="1"/>
  <c r="C1039" i="1"/>
  <c r="H1038" i="1"/>
  <c r="G1038" i="1"/>
  <c r="D1038" i="1"/>
  <c r="C1038" i="1"/>
  <c r="H1037" i="1"/>
  <c r="D1037" i="1"/>
  <c r="G1037" i="1" s="1"/>
  <c r="C1037" i="1"/>
  <c r="H1036" i="1"/>
  <c r="D1036" i="1"/>
  <c r="G1036" i="1" s="1"/>
  <c r="C1036" i="1"/>
  <c r="H1035" i="1"/>
  <c r="D1035" i="1"/>
  <c r="G1035" i="1" s="1"/>
  <c r="C1035" i="1"/>
  <c r="D1034" i="1"/>
  <c r="G1034" i="1" s="1"/>
  <c r="C1034" i="1"/>
  <c r="H1033" i="1"/>
  <c r="G1033" i="1"/>
  <c r="D1033" i="1"/>
  <c r="C1033" i="1"/>
  <c r="H1032" i="1"/>
  <c r="D1032" i="1"/>
  <c r="G1032" i="1" s="1"/>
  <c r="C1032"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D1023" i="1"/>
  <c r="G1023" i="1" s="1"/>
  <c r="C1023" i="1"/>
  <c r="H1022" i="1"/>
  <c r="D1022" i="1"/>
  <c r="G1022" i="1" s="1"/>
  <c r="C1022" i="1"/>
  <c r="H1021" i="1"/>
  <c r="D1021" i="1"/>
  <c r="G1021" i="1" s="1"/>
  <c r="C1021" i="1"/>
  <c r="H1020" i="1"/>
  <c r="D1020" i="1"/>
  <c r="G1020" i="1" s="1"/>
  <c r="C1020" i="1"/>
  <c r="H1019" i="1"/>
  <c r="D1019" i="1"/>
  <c r="G1019" i="1" s="1"/>
  <c r="C1019" i="1"/>
  <c r="C1018" i="1"/>
  <c r="C1017" i="1"/>
  <c r="D1016" i="1"/>
  <c r="H1016" i="1" s="1"/>
  <c r="C1016"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G736" i="1"/>
  <c r="D736" i="1"/>
  <c r="H736" i="1" s="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H729" i="1" s="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H649" i="1"/>
  <c r="G649" i="1"/>
  <c r="D649" i="1"/>
  <c r="C649" i="1"/>
  <c r="H648" i="1"/>
  <c r="G648" i="1"/>
  <c r="D648" i="1"/>
  <c r="C648" i="1"/>
  <c r="H647" i="1"/>
  <c r="G647" i="1"/>
  <c r="D647" i="1"/>
  <c r="C647" i="1"/>
  <c r="H646" i="1"/>
  <c r="G646" i="1"/>
  <c r="D646" i="1"/>
  <c r="C646" i="1"/>
  <c r="D645" i="1"/>
  <c r="G645" i="1" s="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D421" i="1"/>
  <c r="H421" i="1" s="1"/>
  <c r="C421" i="1"/>
  <c r="D416" i="1"/>
  <c r="H416" i="1" s="1"/>
  <c r="C416" i="1"/>
  <c r="D415" i="1"/>
  <c r="H415" i="1" s="1"/>
  <c r="C415" i="1"/>
  <c r="D414" i="1"/>
  <c r="H414" i="1" s="1"/>
  <c r="C414" i="1"/>
  <c r="H411" i="1"/>
  <c r="G411" i="1"/>
  <c r="D411" i="1"/>
  <c r="C411" i="1"/>
  <c r="H410" i="1"/>
  <c r="G410" i="1"/>
  <c r="D410" i="1"/>
  <c r="C410" i="1"/>
  <c r="H409" i="1"/>
  <c r="D409" i="1"/>
  <c r="G409" i="1" s="1"/>
  <c r="C409" i="1"/>
  <c r="H408" i="1"/>
  <c r="G408" i="1"/>
  <c r="D408" i="1"/>
  <c r="C408" i="1"/>
  <c r="D407" i="1"/>
  <c r="H406" i="1"/>
  <c r="G406" i="1"/>
  <c r="D406" i="1"/>
  <c r="C406" i="1"/>
  <c r="D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D382" i="1"/>
  <c r="G382" i="1" s="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H360" i="1"/>
  <c r="G360" i="1"/>
  <c r="D360" i="1"/>
  <c r="C360" i="1"/>
  <c r="H359" i="1"/>
  <c r="G359" i="1"/>
  <c r="D359" i="1"/>
  <c r="C359" i="1"/>
  <c r="H358" i="1"/>
  <c r="G358" i="1"/>
  <c r="D358" i="1"/>
  <c r="C358" i="1"/>
  <c r="H357" i="1"/>
  <c r="G357" i="1"/>
  <c r="D357" i="1"/>
  <c r="C357" i="1"/>
  <c r="H354" i="1"/>
  <c r="G354" i="1"/>
  <c r="D354" i="1"/>
  <c r="C354" i="1"/>
  <c r="D353" i="1"/>
  <c r="H352" i="1"/>
  <c r="G352" i="1"/>
  <c r="D352" i="1"/>
  <c r="C352" i="1"/>
  <c r="H351" i="1"/>
  <c r="G351" i="1"/>
  <c r="D351" i="1"/>
  <c r="C351"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D302" i="1"/>
  <c r="G302" i="1" s="1"/>
  <c r="C302" i="1"/>
  <c r="D301" i="1"/>
  <c r="G301" i="1" s="1"/>
  <c r="C301" i="1"/>
  <c r="H300" i="1"/>
  <c r="G300" i="1"/>
  <c r="D300" i="1"/>
  <c r="C300" i="1"/>
  <c r="H299" i="1"/>
  <c r="G299" i="1"/>
  <c r="D299" i="1"/>
  <c r="C299" i="1"/>
  <c r="G298" i="1"/>
  <c r="D298" i="1"/>
  <c r="H298" i="1" s="1"/>
  <c r="C298" i="1"/>
  <c r="C294" i="1"/>
  <c r="D293" i="1"/>
  <c r="H293" i="1" s="1"/>
  <c r="C293" i="1"/>
  <c r="H292" i="1"/>
  <c r="D292" i="1"/>
  <c r="G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D195" i="1"/>
  <c r="H195" i="1" s="1"/>
  <c r="C195" i="1"/>
  <c r="H194" i="1"/>
  <c r="D194" i="1"/>
  <c r="G194" i="1" s="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D185" i="1"/>
  <c r="H184" i="1"/>
  <c r="D184" i="1"/>
  <c r="G184" i="1" s="1"/>
  <c r="C184" i="1"/>
  <c r="D183" i="1"/>
  <c r="H183" i="1" s="1"/>
  <c r="C183" i="1"/>
  <c r="D182" i="1"/>
  <c r="G182" i="1" s="1"/>
  <c r="C182" i="1"/>
  <c r="H181" i="1"/>
  <c r="G181" i="1"/>
  <c r="D181" i="1"/>
  <c r="C181" i="1"/>
  <c r="H180" i="1"/>
  <c r="G180" i="1"/>
  <c r="D180" i="1"/>
  <c r="C180" i="1"/>
  <c r="G179" i="1"/>
  <c r="D179" i="1"/>
  <c r="H179" i="1" s="1"/>
  <c r="C179" i="1"/>
  <c r="H178" i="1"/>
  <c r="G178" i="1"/>
  <c r="D178" i="1"/>
  <c r="C178" i="1"/>
  <c r="H177" i="1"/>
  <c r="G177" i="1"/>
  <c r="D177" i="1"/>
  <c r="C177" i="1"/>
  <c r="H176" i="1"/>
  <c r="G176" i="1"/>
  <c r="D176" i="1"/>
  <c r="C176" i="1"/>
  <c r="H175" i="1"/>
  <c r="G175" i="1"/>
  <c r="D175" i="1"/>
  <c r="C175" i="1"/>
  <c r="C174" i="1"/>
  <c r="H173" i="1"/>
  <c r="D173" i="1"/>
  <c r="G173" i="1" s="1"/>
  <c r="C173" i="1"/>
  <c r="H172" i="1"/>
  <c r="G172" i="1"/>
  <c r="D172" i="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D73" i="1"/>
  <c r="H72" i="1"/>
  <c r="G72" i="1"/>
  <c r="D72" i="1"/>
  <c r="C72" i="1"/>
  <c r="H71" i="1"/>
  <c r="D71" i="1"/>
  <c r="G71" i="1" s="1"/>
  <c r="C71"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42" i="9" l="1"/>
  <c r="E312" i="9"/>
  <c r="B312" i="9" s="1"/>
  <c r="H645" i="1"/>
  <c r="G1368" i="1"/>
  <c r="G636" i="1"/>
  <c r="G635" i="1"/>
  <c r="G1203" i="1"/>
  <c r="G1184" i="1"/>
  <c r="H1183" i="1"/>
  <c r="G1605" i="1"/>
  <c r="H1629" i="1"/>
  <c r="G1629" i="1"/>
  <c r="D51" i="8"/>
  <c r="D1201" i="1"/>
  <c r="H1201" i="1" s="1"/>
  <c r="E37" i="9"/>
  <c r="B37" i="9" s="1"/>
  <c r="E36" i="9"/>
  <c r="B36" i="9" s="1"/>
  <c r="G1683" i="1"/>
  <c r="G1254" i="1"/>
  <c r="G677" i="1"/>
  <c r="H294" i="1"/>
  <c r="G294" i="1"/>
  <c r="G291" i="1"/>
  <c r="G293" i="1"/>
  <c r="H301" i="1"/>
  <c r="H1516" i="1"/>
  <c r="E114" i="6"/>
  <c r="D1514" i="1"/>
  <c r="G416" i="1"/>
  <c r="G415" i="1"/>
  <c r="G414" i="1"/>
  <c r="H1388" i="1"/>
  <c r="G1387" i="1"/>
  <c r="H1385" i="1"/>
  <c r="H1062" i="1"/>
  <c r="H1307" i="1"/>
  <c r="H1158" i="1"/>
  <c r="H1154" i="1"/>
  <c r="G1153" i="1"/>
  <c r="H1306" i="1"/>
  <c r="H1179" i="1"/>
  <c r="G1256" i="1"/>
  <c r="H1257" i="1"/>
  <c r="G1200" i="1"/>
  <c r="G1308" i="1"/>
  <c r="G1306" i="1"/>
  <c r="H1340" i="1"/>
  <c r="G1681" i="1"/>
  <c r="D25" i="8"/>
  <c r="C1602" i="1" s="1"/>
  <c r="E31" i="9"/>
  <c r="B31" i="9" s="1"/>
  <c r="E320" i="9"/>
  <c r="B320" i="9" s="1"/>
  <c r="E327" i="9"/>
  <c r="B327" i="9" s="1"/>
  <c r="G1339" i="1"/>
  <c r="G1338" i="1"/>
  <c r="F274" i="5"/>
  <c r="G1291" i="1"/>
  <c r="H1289" i="1"/>
  <c r="H1278" i="1"/>
  <c r="G1278" i="1"/>
  <c r="G1281" i="1"/>
  <c r="G1289" i="1"/>
  <c r="G1288" i="1"/>
  <c r="H1281" i="1"/>
  <c r="G1314" i="1"/>
  <c r="G1311" i="1"/>
  <c r="G1305" i="1"/>
  <c r="G1304" i="1"/>
  <c r="G1303" i="1"/>
  <c r="G1301" i="1"/>
  <c r="H1301" i="1"/>
  <c r="E296" i="5"/>
  <c r="D1300" i="1" s="1"/>
  <c r="F297" i="5"/>
  <c r="E335" i="9"/>
  <c r="B335" i="9" s="1"/>
  <c r="E255" i="5"/>
  <c r="E251" i="5" s="1"/>
  <c r="I25" i="3" s="1"/>
  <c r="E305" i="9"/>
  <c r="B305" i="9" s="1"/>
  <c r="G1262" i="1"/>
  <c r="G1260" i="1"/>
  <c r="G1261" i="1"/>
  <c r="E303" i="9"/>
  <c r="B303" i="9" s="1"/>
  <c r="H1252" i="1"/>
  <c r="G1252" i="1"/>
  <c r="G1253" i="1"/>
  <c r="E340" i="9"/>
  <c r="B340" i="9" s="1"/>
  <c r="E337" i="9"/>
  <c r="B337" i="9" s="1"/>
  <c r="E319" i="9"/>
  <c r="B319" i="9" s="1"/>
  <c r="G1176" i="1"/>
  <c r="G1178" i="1"/>
  <c r="G1170" i="1"/>
  <c r="G1172" i="1"/>
  <c r="G1155" i="1"/>
  <c r="H1155" i="1"/>
  <c r="E307" i="9"/>
  <c r="B307" i="9" s="1"/>
  <c r="G1087" i="1"/>
  <c r="H1087" i="1"/>
  <c r="G1061" i="1"/>
  <c r="H1061" i="1"/>
  <c r="F56" i="5"/>
  <c r="H1057" i="1"/>
  <c r="H1050" i="1"/>
  <c r="G1046" i="1"/>
  <c r="H1046" i="1"/>
  <c r="D1040" i="1"/>
  <c r="G1040" i="1" s="1"/>
  <c r="H1040" i="1"/>
  <c r="H1034" i="1"/>
  <c r="H1031" i="1"/>
  <c r="H1024" i="1"/>
  <c r="H1023" i="1"/>
  <c r="D1018" i="1"/>
  <c r="G1016" i="1"/>
  <c r="H1015" i="1"/>
  <c r="G1013" i="1"/>
  <c r="G1014" i="1"/>
  <c r="E296" i="9"/>
  <c r="B296" i="9" s="1"/>
  <c r="E26" i="9"/>
  <c r="B26" i="9" s="1"/>
  <c r="E324" i="9"/>
  <c r="B324" i="9" s="1"/>
  <c r="G423" i="1"/>
  <c r="H423" i="1"/>
  <c r="F428" i="4"/>
  <c r="G421" i="1"/>
  <c r="E311" i="9"/>
  <c r="B311" i="9" s="1"/>
  <c r="E329" i="9"/>
  <c r="B329" i="9" s="1"/>
  <c r="G729" i="1"/>
  <c r="E51" i="9"/>
  <c r="B51" i="9" s="1"/>
  <c r="G717" i="1"/>
  <c r="E34" i="9"/>
  <c r="B34" i="9" s="1"/>
  <c r="F393" i="4"/>
  <c r="H374" i="1"/>
  <c r="E373" i="4"/>
  <c r="D368" i="1" s="1"/>
  <c r="G270" i="1"/>
  <c r="H270" i="1"/>
  <c r="F274" i="4"/>
  <c r="G195" i="1"/>
  <c r="F244" i="9"/>
  <c r="D190" i="1"/>
  <c r="E55" i="9"/>
  <c r="B55" i="9" s="1"/>
  <c r="G183" i="1"/>
  <c r="F240" i="9"/>
  <c r="H182" i="1"/>
  <c r="E50" i="9"/>
  <c r="B50" i="9" s="1"/>
  <c r="H166" i="1"/>
  <c r="F170" i="4"/>
  <c r="D161" i="1"/>
  <c r="F154" i="4"/>
  <c r="D122" i="1"/>
  <c r="H113" i="1"/>
  <c r="H108" i="1"/>
  <c r="G108" i="1"/>
  <c r="E46" i="9"/>
  <c r="B46" i="9" s="1"/>
  <c r="F112" i="4"/>
  <c r="F236" i="9"/>
  <c r="E38" i="9"/>
  <c r="B38" i="9" s="1"/>
  <c r="G66" i="1"/>
  <c r="E35" i="9"/>
  <c r="B35" i="9" s="1"/>
  <c r="G64" i="1"/>
  <c r="G65" i="1"/>
  <c r="F68" i="4"/>
  <c r="H1556" i="1"/>
  <c r="G1556" i="1"/>
  <c r="J1561" i="1"/>
  <c r="H1561" i="1"/>
  <c r="G1561" i="1"/>
  <c r="I1561" i="1" s="1"/>
  <c r="H1567" i="1"/>
  <c r="G1567" i="1"/>
  <c r="I1567" i="1" s="1"/>
  <c r="J1574" i="1"/>
  <c r="H1574" i="1"/>
  <c r="G1574" i="1"/>
  <c r="J1581" i="1"/>
  <c r="G1581" i="1"/>
  <c r="H1590" i="1"/>
  <c r="G1590" i="1"/>
  <c r="H1598" i="1"/>
  <c r="G1598" i="1"/>
  <c r="H1606" i="1"/>
  <c r="G1606" i="1"/>
  <c r="H1614" i="1"/>
  <c r="G1614" i="1"/>
  <c r="G1636" i="1"/>
  <c r="H1636" i="1"/>
  <c r="G1650" i="1"/>
  <c r="H1650" i="1"/>
  <c r="G1666" i="1"/>
  <c r="H1666" i="1"/>
  <c r="G1682" i="1"/>
  <c r="H1682" i="1"/>
  <c r="F135" i="4"/>
  <c r="D134" i="4"/>
  <c r="C131" i="1"/>
  <c r="I30" i="3"/>
  <c r="D1510" i="1"/>
  <c r="I35" i="3"/>
  <c r="D1571" i="1"/>
  <c r="G1588" i="1"/>
  <c r="H1588" i="1"/>
  <c r="H1633" i="1"/>
  <c r="G1633" i="1"/>
  <c r="H1646" i="1"/>
  <c r="H1660" i="1"/>
  <c r="H1678" i="1"/>
  <c r="D116" i="1"/>
  <c r="E106" i="4"/>
  <c r="D102" i="1" s="1"/>
  <c r="F125" i="4"/>
  <c r="D121" i="1"/>
  <c r="D230" i="1"/>
  <c r="E230" i="4"/>
  <c r="D226" i="1" s="1"/>
  <c r="F237" i="4"/>
  <c r="C233" i="1"/>
  <c r="E597" i="4"/>
  <c r="D591" i="1" s="1"/>
  <c r="D592" i="1"/>
  <c r="G156" i="9"/>
  <c r="E156" i="9" s="1"/>
  <c r="B156" i="9" s="1"/>
  <c r="F607" i="4"/>
  <c r="D597" i="4"/>
  <c r="C601" i="1"/>
  <c r="F50" i="6"/>
  <c r="C1446" i="1"/>
  <c r="F75" i="6"/>
  <c r="C1471" i="1"/>
  <c r="G1548" i="1"/>
  <c r="J1566" i="1"/>
  <c r="H1566" i="1"/>
  <c r="G1566" i="1"/>
  <c r="G1604" i="1"/>
  <c r="H1604" i="1"/>
  <c r="H1644" i="1"/>
  <c r="G1664" i="1"/>
  <c r="H1664" i="1"/>
  <c r="H1676" i="1"/>
  <c r="G349" i="1"/>
  <c r="G422" i="1"/>
  <c r="G460" i="1"/>
  <c r="G517" i="1"/>
  <c r="G1490" i="1"/>
  <c r="J1552" i="1"/>
  <c r="H1555" i="1"/>
  <c r="G1555" i="1"/>
  <c r="H1601" i="1"/>
  <c r="G1601" i="1"/>
  <c r="H1609" i="1"/>
  <c r="G1609" i="1"/>
  <c r="F17" i="4"/>
  <c r="D7" i="4"/>
  <c r="C13" i="1"/>
  <c r="F43" i="4"/>
  <c r="C39" i="1"/>
  <c r="F77" i="4"/>
  <c r="D49" i="4"/>
  <c r="C73" i="1"/>
  <c r="C160" i="1"/>
  <c r="F189" i="4"/>
  <c r="C185" i="1"/>
  <c r="F260" i="5"/>
  <c r="D255" i="5"/>
  <c r="C1264" i="1"/>
  <c r="G1550" i="1"/>
  <c r="H1558" i="1"/>
  <c r="G1558" i="1"/>
  <c r="H1580" i="1"/>
  <c r="G1580" i="1"/>
  <c r="I1580" i="1" s="1"/>
  <c r="G1596" i="1"/>
  <c r="H1596" i="1"/>
  <c r="G1612" i="1"/>
  <c r="H1612" i="1"/>
  <c r="G1620" i="1"/>
  <c r="H1620" i="1"/>
  <c r="H1625" i="1"/>
  <c r="G1625" i="1"/>
  <c r="G1648" i="1"/>
  <c r="H1648" i="1"/>
  <c r="H1662" i="1"/>
  <c r="G1680" i="1"/>
  <c r="H1680" i="1"/>
  <c r="G401" i="1"/>
  <c r="J1557" i="1"/>
  <c r="H1557" i="1"/>
  <c r="G1557" i="1"/>
  <c r="I1557" i="1" s="1"/>
  <c r="H1571" i="1"/>
  <c r="G1571" i="1"/>
  <c r="H1581" i="1"/>
  <c r="H1585" i="1"/>
  <c r="G1585" i="1"/>
  <c r="H1593" i="1"/>
  <c r="G1593" i="1"/>
  <c r="H1617" i="1"/>
  <c r="G1617" i="1"/>
  <c r="H1542" i="1"/>
  <c r="G1542" i="1"/>
  <c r="I1542" i="1" s="1"/>
  <c r="H1544" i="1"/>
  <c r="G1544" i="1"/>
  <c r="H1546" i="1"/>
  <c r="G1546" i="1"/>
  <c r="I1546" i="1" s="1"/>
  <c r="H1548" i="1"/>
  <c r="G1549" i="1"/>
  <c r="I1549" i="1" s="1"/>
  <c r="J1549" i="1"/>
  <c r="H1550" i="1"/>
  <c r="G1551" i="1"/>
  <c r="I1551" i="1" s="1"/>
  <c r="J1551" i="1"/>
  <c r="H1552" i="1"/>
  <c r="I1552" i="1" s="1"/>
  <c r="G1553" i="1"/>
  <c r="I1553" i="1" s="1"/>
  <c r="J1553" i="1"/>
  <c r="I1559" i="1"/>
  <c r="H1562" i="1"/>
  <c r="G1562" i="1"/>
  <c r="I1562" i="1" s="1"/>
  <c r="J1567" i="1"/>
  <c r="J1570" i="1"/>
  <c r="H1570" i="1"/>
  <c r="G1570" i="1"/>
  <c r="I1570" i="1" s="1"/>
  <c r="H1572" i="1"/>
  <c r="G1572" i="1"/>
  <c r="H1575" i="1"/>
  <c r="G1575" i="1"/>
  <c r="I1575" i="1" s="1"/>
  <c r="J1580" i="1"/>
  <c r="H1630" i="1"/>
  <c r="G1630" i="1"/>
  <c r="H1638" i="1"/>
  <c r="G1638" i="1"/>
  <c r="F74" i="4"/>
  <c r="D70" i="1"/>
  <c r="F91" i="4"/>
  <c r="C87" i="1"/>
  <c r="D149" i="1"/>
  <c r="F153" i="4"/>
  <c r="F178" i="4"/>
  <c r="E164" i="4"/>
  <c r="F164" i="4" s="1"/>
  <c r="D174" i="1"/>
  <c r="E308" i="4"/>
  <c r="D304" i="1"/>
  <c r="F366" i="4"/>
  <c r="C361" i="1"/>
  <c r="F374" i="4"/>
  <c r="D373" i="4"/>
  <c r="C369" i="1"/>
  <c r="F412" i="4"/>
  <c r="C407" i="1"/>
  <c r="E522" i="4"/>
  <c r="D516" i="1" s="1"/>
  <c r="D526" i="1"/>
  <c r="E648" i="4"/>
  <c r="D642" i="1" s="1"/>
  <c r="H336" i="9"/>
  <c r="E177" i="5"/>
  <c r="F5" i="6"/>
  <c r="H27" i="3"/>
  <c r="G346" i="9"/>
  <c r="E346" i="9" s="1"/>
  <c r="H33" i="3"/>
  <c r="C217" i="1"/>
  <c r="C304" i="1"/>
  <c r="C341" i="1"/>
  <c r="C353" i="1"/>
  <c r="C393" i="1"/>
  <c r="C405" i="1"/>
  <c r="C1093" i="1"/>
  <c r="C1401" i="1"/>
  <c r="C1538" i="1"/>
  <c r="C1539" i="1"/>
  <c r="C1540" i="1"/>
  <c r="H1578" i="1"/>
  <c r="I1578" i="1" s="1"/>
  <c r="J1578" i="1"/>
  <c r="H1579" i="1"/>
  <c r="I1579" i="1" s="1"/>
  <c r="E49" i="4"/>
  <c r="D230" i="4"/>
  <c r="E273" i="4"/>
  <c r="D361" i="4"/>
  <c r="F426" i="4"/>
  <c r="D647" i="4"/>
  <c r="E430" i="4"/>
  <c r="E535" i="4"/>
  <c r="D522" i="4"/>
  <c r="F523" i="4"/>
  <c r="D350" i="1"/>
  <c r="D356" i="1"/>
  <c r="D402" i="1"/>
  <c r="D464" i="1"/>
  <c r="D1075" i="1"/>
  <c r="D1182" i="1"/>
  <c r="D1190" i="1"/>
  <c r="D1259" i="1"/>
  <c r="D1526" i="1"/>
  <c r="H1554" i="1"/>
  <c r="I1554" i="1" s="1"/>
  <c r="J1554" i="1"/>
  <c r="H1560" i="1"/>
  <c r="I1560" i="1" s="1"/>
  <c r="J1560" i="1"/>
  <c r="H1565" i="1"/>
  <c r="I1565" i="1" s="1"/>
  <c r="J1565" i="1"/>
  <c r="H1569" i="1"/>
  <c r="I1569" i="1" s="1"/>
  <c r="J1569" i="1"/>
  <c r="H1573" i="1"/>
  <c r="I1573" i="1" s="1"/>
  <c r="J1573" i="1"/>
  <c r="H1577" i="1"/>
  <c r="H1652" i="1"/>
  <c r="H1654" i="1"/>
  <c r="H1668" i="1"/>
  <c r="H1670" i="1"/>
  <c r="H1684" i="1"/>
  <c r="H1686" i="1"/>
  <c r="D82" i="4"/>
  <c r="F203" i="4"/>
  <c r="D202" i="4"/>
  <c r="F263" i="4"/>
  <c r="D262" i="4"/>
  <c r="D152" i="4" s="1"/>
  <c r="F322" i="4"/>
  <c r="D321" i="4"/>
  <c r="D308" i="4" s="1"/>
  <c r="E647" i="4"/>
  <c r="D641" i="1" s="1"/>
  <c r="F585" i="4"/>
  <c r="D584" i="4"/>
  <c r="F76" i="5"/>
  <c r="D70" i="5"/>
  <c r="D119" i="5"/>
  <c r="F120" i="5"/>
  <c r="H316" i="9"/>
  <c r="H315" i="9"/>
  <c r="E147" i="5"/>
  <c r="D1152" i="1" s="1"/>
  <c r="F150" i="5"/>
  <c r="G336" i="9"/>
  <c r="F178" i="5"/>
  <c r="I27" i="3"/>
  <c r="E89" i="6"/>
  <c r="D1485" i="1" s="1"/>
  <c r="C1583" i="1"/>
  <c r="H24" i="9"/>
  <c r="G24" i="9"/>
  <c r="E12" i="5"/>
  <c r="F12" i="5" s="1"/>
  <c r="G314" i="9"/>
  <c r="F89" i="5"/>
  <c r="E35" i="6"/>
  <c r="D89" i="6"/>
  <c r="D114" i="6"/>
  <c r="D648" i="4"/>
  <c r="D431" i="4"/>
  <c r="D535" i="4"/>
  <c r="D7" i="5"/>
  <c r="H314" i="9"/>
  <c r="E88" i="5"/>
  <c r="D1093" i="1" s="1"/>
  <c r="D135" i="5"/>
  <c r="G316" i="9"/>
  <c r="G315" i="9"/>
  <c r="D147" i="5"/>
  <c r="F171" i="5"/>
  <c r="D203" i="5"/>
  <c r="D219" i="5"/>
  <c r="F277" i="5"/>
  <c r="D35" i="6"/>
  <c r="D141" i="6" s="1"/>
  <c r="G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H310" i="9"/>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G300" i="9"/>
  <c r="E300" i="9" s="1"/>
  <c r="B300" i="9" s="1"/>
  <c r="H308" i="9"/>
  <c r="E308" i="9" s="1"/>
  <c r="B308" i="9" s="1"/>
  <c r="G301" i="9"/>
  <c r="E301" i="9" s="1"/>
  <c r="B301"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302" i="9"/>
  <c r="E302" i="9" s="1"/>
  <c r="B302" i="9" s="1"/>
  <c r="L228" i="9"/>
  <c r="H179" i="9"/>
  <c r="G180" i="9"/>
  <c r="I10" i="9"/>
  <c r="B28" i="9"/>
  <c r="B32" i="9"/>
  <c r="E160" i="9"/>
  <c r="B160" i="9" s="1"/>
  <c r="E168" i="9"/>
  <c r="B168" i="9" s="1"/>
  <c r="E318" i="9"/>
  <c r="B318" i="9" s="1"/>
  <c r="E326" i="9"/>
  <c r="B326" i="9" s="1"/>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E322" i="9"/>
  <c r="B322" i="9" s="1"/>
  <c r="G1201" i="1" l="1"/>
  <c r="D44" i="8"/>
  <c r="H19" i="9" s="1"/>
  <c r="E19" i="9" s="1"/>
  <c r="B19" i="9" s="1"/>
  <c r="D45" i="8"/>
  <c r="G343" i="9" s="1"/>
  <c r="E343" i="9" s="1"/>
  <c r="B343" i="9" s="1"/>
  <c r="C1628" i="1"/>
  <c r="G1514" i="1"/>
  <c r="H1514" i="1"/>
  <c r="G1602" i="1"/>
  <c r="H1602" i="1"/>
  <c r="E314" i="9"/>
  <c r="B314" i="9" s="1"/>
  <c r="G1300" i="1"/>
  <c r="H1300" i="1"/>
  <c r="D1255" i="1"/>
  <c r="E336" i="9"/>
  <c r="B336" i="9" s="1"/>
  <c r="E316" i="9"/>
  <c r="B316" i="9" s="1"/>
  <c r="G1018" i="1"/>
  <c r="H1018" i="1"/>
  <c r="F228" i="9"/>
  <c r="B228" i="9" s="1"/>
  <c r="E360" i="4"/>
  <c r="E418" i="4" s="1"/>
  <c r="D413" i="1" s="1"/>
  <c r="G190" i="1"/>
  <c r="H190" i="1"/>
  <c r="H161" i="1"/>
  <c r="G161" i="1"/>
  <c r="H122" i="1"/>
  <c r="G122" i="1"/>
  <c r="F106" i="4"/>
  <c r="D299" i="4"/>
  <c r="H18" i="3"/>
  <c r="C148" i="1"/>
  <c r="H31" i="3"/>
  <c r="C1537" i="1"/>
  <c r="F308" i="4"/>
  <c r="C303" i="1"/>
  <c r="E180" i="9"/>
  <c r="B180" i="9" s="1"/>
  <c r="B207" i="9"/>
  <c r="G338" i="9"/>
  <c r="E338" i="9" s="1"/>
  <c r="B338" i="9" s="1"/>
  <c r="C1207" i="1"/>
  <c r="F203" i="5"/>
  <c r="H22" i="3"/>
  <c r="C1012" i="1"/>
  <c r="D177" i="5"/>
  <c r="F119" i="5"/>
  <c r="C1124" i="1"/>
  <c r="H1526" i="1"/>
  <c r="G1526" i="1"/>
  <c r="H350" i="1"/>
  <c r="G350" i="1"/>
  <c r="F647" i="4"/>
  <c r="C641" i="1"/>
  <c r="F230" i="4"/>
  <c r="C226" i="1"/>
  <c r="H1401" i="1"/>
  <c r="G1401" i="1"/>
  <c r="H353" i="1"/>
  <c r="G353" i="1"/>
  <c r="F373" i="4"/>
  <c r="C368" i="1"/>
  <c r="I1544" i="1"/>
  <c r="I1558" i="1"/>
  <c r="D251" i="5"/>
  <c r="F255" i="5"/>
  <c r="C1259" i="1"/>
  <c r="D6" i="4"/>
  <c r="C3" i="1"/>
  <c r="F7" i="4"/>
  <c r="I1566" i="1"/>
  <c r="G1471" i="1"/>
  <c r="H1471" i="1"/>
  <c r="H601" i="1"/>
  <c r="G601" i="1"/>
  <c r="H592" i="1"/>
  <c r="G592" i="1"/>
  <c r="H102" i="1"/>
  <c r="G102" i="1"/>
  <c r="F134" i="4"/>
  <c r="C130" i="1"/>
  <c r="I1581" i="1"/>
  <c r="H28" i="3"/>
  <c r="F35" i="6"/>
  <c r="C1431" i="1"/>
  <c r="F135" i="5"/>
  <c r="C1140" i="1"/>
  <c r="F535" i="4"/>
  <c r="C529" i="1"/>
  <c r="F114" i="6"/>
  <c r="H30" i="3"/>
  <c r="C1510" i="1"/>
  <c r="F70" i="5"/>
  <c r="D69" i="5"/>
  <c r="D6" i="5" s="1"/>
  <c r="C1075" i="1"/>
  <c r="F262" i="4"/>
  <c r="C258" i="1"/>
  <c r="H464" i="1"/>
  <c r="G464" i="1"/>
  <c r="E69" i="5"/>
  <c r="D45" i="1"/>
  <c r="E6" i="4"/>
  <c r="H1540" i="1"/>
  <c r="G1540" i="1"/>
  <c r="H1093" i="1"/>
  <c r="G1093" i="1"/>
  <c r="G341" i="1"/>
  <c r="H341" i="1"/>
  <c r="B346" i="9"/>
  <c r="E345" i="9"/>
  <c r="I10" i="3" s="1"/>
  <c r="G407" i="1"/>
  <c r="H407" i="1"/>
  <c r="D303" i="1"/>
  <c r="H70" i="1"/>
  <c r="G70" i="1"/>
  <c r="G39" i="1"/>
  <c r="H39" i="1"/>
  <c r="F597" i="4"/>
  <c r="C591" i="1"/>
  <c r="H230" i="1"/>
  <c r="G230" i="1"/>
  <c r="H116" i="1"/>
  <c r="G116" i="1"/>
  <c r="E179" i="9"/>
  <c r="B179" i="9" s="1"/>
  <c r="E310" i="9"/>
  <c r="B310" i="9" s="1"/>
  <c r="F147" i="5"/>
  <c r="C1152" i="1"/>
  <c r="F431" i="4"/>
  <c r="D430" i="4"/>
  <c r="C425" i="1"/>
  <c r="C1485" i="1"/>
  <c r="F89" i="6"/>
  <c r="E7" i="5"/>
  <c r="D1017" i="1"/>
  <c r="H1583" i="1"/>
  <c r="G1583" i="1"/>
  <c r="F321" i="4"/>
  <c r="C316" i="1"/>
  <c r="F82" i="4"/>
  <c r="C78" i="1"/>
  <c r="G1190" i="1"/>
  <c r="H1190" i="1"/>
  <c r="H402" i="1"/>
  <c r="G402" i="1"/>
  <c r="E640" i="4"/>
  <c r="D634" i="1" s="1"/>
  <c r="D529" i="1"/>
  <c r="F361" i="4"/>
  <c r="C356" i="1"/>
  <c r="D360" i="4"/>
  <c r="H1539" i="1"/>
  <c r="G1539" i="1"/>
  <c r="H405" i="1"/>
  <c r="G405" i="1"/>
  <c r="G304" i="1"/>
  <c r="H304" i="1"/>
  <c r="I24" i="3"/>
  <c r="D1181" i="1"/>
  <c r="E176" i="5"/>
  <c r="D1180" i="1" s="1"/>
  <c r="G361" i="1"/>
  <c r="H361" i="1"/>
  <c r="H174" i="1"/>
  <c r="G174" i="1"/>
  <c r="G149" i="1"/>
  <c r="H149" i="1"/>
  <c r="I1550" i="1"/>
  <c r="G185" i="1"/>
  <c r="H185" i="1"/>
  <c r="G73" i="1"/>
  <c r="H73" i="1"/>
  <c r="H1446" i="1"/>
  <c r="G1446" i="1"/>
  <c r="H233" i="1"/>
  <c r="G233" i="1"/>
  <c r="H121" i="1"/>
  <c r="G121" i="1"/>
  <c r="G339" i="9"/>
  <c r="E339" i="9" s="1"/>
  <c r="B339" i="9" s="1"/>
  <c r="F219" i="5"/>
  <c r="C1223" i="1"/>
  <c r="E315" i="9"/>
  <c r="B315" i="9" s="1"/>
  <c r="F648" i="4"/>
  <c r="C642" i="1"/>
  <c r="I28" i="3"/>
  <c r="D1431" i="1"/>
  <c r="E24" i="9"/>
  <c r="C1621" i="1"/>
  <c r="I39" i="3"/>
  <c r="E141" i="6"/>
  <c r="F584" i="4"/>
  <c r="C578" i="1"/>
  <c r="F202" i="4"/>
  <c r="C198" i="1"/>
  <c r="H1182" i="1"/>
  <c r="G1182" i="1"/>
  <c r="F522" i="4"/>
  <c r="C516" i="1"/>
  <c r="E639" i="4"/>
  <c r="D633" i="1" s="1"/>
  <c r="D424" i="1"/>
  <c r="D269" i="1"/>
  <c r="F273" i="4"/>
  <c r="G1538" i="1"/>
  <c r="H1538" i="1"/>
  <c r="G393" i="1"/>
  <c r="H393" i="1"/>
  <c r="H217" i="1"/>
  <c r="G217" i="1"/>
  <c r="H526" i="1"/>
  <c r="G526" i="1"/>
  <c r="H369" i="1"/>
  <c r="G369" i="1"/>
  <c r="D160" i="1"/>
  <c r="G160" i="1" s="1"/>
  <c r="E152" i="4"/>
  <c r="G87" i="1"/>
  <c r="H87" i="1"/>
  <c r="H1264" i="1"/>
  <c r="G1264" i="1"/>
  <c r="C45" i="1"/>
  <c r="F49" i="4"/>
  <c r="H13" i="1"/>
  <c r="G13" i="1"/>
  <c r="I1548" i="1"/>
  <c r="H131" i="1"/>
  <c r="G131" i="1"/>
  <c r="I1574" i="1"/>
  <c r="K1481" i="9" l="1"/>
  <c r="G344" i="9"/>
  <c r="E344" i="9" s="1"/>
  <c r="B344" i="9" s="1"/>
  <c r="H1628" i="1"/>
  <c r="G1628" i="1"/>
  <c r="I40" i="3"/>
  <c r="C1622" i="1"/>
  <c r="H11" i="3" s="1"/>
  <c r="E417" i="4"/>
  <c r="D412" i="1" s="1"/>
  <c r="D355" i="1"/>
  <c r="C1011" i="1"/>
  <c r="E299" i="4"/>
  <c r="E300" i="4" s="1"/>
  <c r="D296" i="1" s="1"/>
  <c r="I18" i="3"/>
  <c r="D148" i="1"/>
  <c r="H148" i="1" s="1"/>
  <c r="G516" i="1"/>
  <c r="H516" i="1"/>
  <c r="H198" i="1"/>
  <c r="G198" i="1"/>
  <c r="I31" i="3"/>
  <c r="D1537" i="1"/>
  <c r="H9" i="3" s="1"/>
  <c r="H642" i="1"/>
  <c r="G642" i="1"/>
  <c r="H316" i="1"/>
  <c r="G316" i="1"/>
  <c r="G1485" i="1"/>
  <c r="H1485" i="1"/>
  <c r="H1152" i="1"/>
  <c r="G1152" i="1"/>
  <c r="G591" i="1"/>
  <c r="H591" i="1"/>
  <c r="H258" i="1"/>
  <c r="G258" i="1"/>
  <c r="G529" i="1"/>
  <c r="H529" i="1"/>
  <c r="H160" i="1"/>
  <c r="F141" i="6"/>
  <c r="G269" i="1"/>
  <c r="H269" i="1"/>
  <c r="B24" i="9"/>
  <c r="D418" i="4"/>
  <c r="F360" i="4"/>
  <c r="C355" i="1"/>
  <c r="H1017" i="1"/>
  <c r="G1017" i="1"/>
  <c r="G425" i="1"/>
  <c r="H425" i="1"/>
  <c r="I23" i="3"/>
  <c r="D1074" i="1"/>
  <c r="H1510" i="1"/>
  <c r="G1510" i="1"/>
  <c r="H1431" i="1"/>
  <c r="G1431" i="1"/>
  <c r="G130" i="1"/>
  <c r="H130" i="1"/>
  <c r="G3" i="1"/>
  <c r="H3" i="1"/>
  <c r="H1259" i="1"/>
  <c r="G1259" i="1"/>
  <c r="G226" i="1"/>
  <c r="H226" i="1"/>
  <c r="D176" i="5"/>
  <c r="G299" i="9" s="1"/>
  <c r="F177" i="5"/>
  <c r="H24" i="3"/>
  <c r="C1181" i="1"/>
  <c r="H1207" i="1"/>
  <c r="G1207" i="1"/>
  <c r="G303" i="1"/>
  <c r="H303" i="1"/>
  <c r="H1537" i="1"/>
  <c r="F152" i="4"/>
  <c r="H578" i="1"/>
  <c r="G578" i="1"/>
  <c r="H1621" i="1"/>
  <c r="G1621" i="1"/>
  <c r="H356" i="1"/>
  <c r="G356" i="1"/>
  <c r="H78" i="1"/>
  <c r="G78" i="1"/>
  <c r="E6" i="5"/>
  <c r="I22" i="3"/>
  <c r="D1012" i="1"/>
  <c r="H1012" i="1" s="1"/>
  <c r="F430" i="4"/>
  <c r="D639" i="4"/>
  <c r="C424" i="1"/>
  <c r="G348" i="9"/>
  <c r="E348" i="9" s="1"/>
  <c r="H1075" i="1"/>
  <c r="G1075" i="1"/>
  <c r="D640" i="4"/>
  <c r="D300" i="4"/>
  <c r="F6" i="4"/>
  <c r="H17" i="3"/>
  <c r="D422" i="4"/>
  <c r="C2" i="1"/>
  <c r="H368" i="1"/>
  <c r="G368" i="1"/>
  <c r="D423" i="4"/>
  <c r="C295" i="1"/>
  <c r="D301" i="4"/>
  <c r="G45" i="1"/>
  <c r="H45" i="1"/>
  <c r="H1223" i="1"/>
  <c r="G1223" i="1"/>
  <c r="I17" i="3"/>
  <c r="E422" i="4"/>
  <c r="D2" i="1"/>
  <c r="F69" i="5"/>
  <c r="H23" i="3"/>
  <c r="C1074" i="1"/>
  <c r="G1140" i="1"/>
  <c r="H1140" i="1"/>
  <c r="F251" i="5"/>
  <c r="H25" i="3"/>
  <c r="C1255" i="1"/>
  <c r="G641" i="1"/>
  <c r="H641" i="1"/>
  <c r="H1124" i="1"/>
  <c r="G1124" i="1"/>
  <c r="F7" i="5"/>
  <c r="D417" i="4"/>
  <c r="E342" i="9" l="1"/>
  <c r="G1622" i="1"/>
  <c r="H1622" i="1"/>
  <c r="F299" i="4"/>
  <c r="G1537" i="1"/>
  <c r="G306" i="9"/>
  <c r="E306" i="9" s="1"/>
  <c r="B306" i="9" s="1"/>
  <c r="G148" i="1"/>
  <c r="K3" i="9"/>
  <c r="G2" i="1"/>
  <c r="H2" i="1"/>
  <c r="F300" i="4"/>
  <c r="C296" i="1"/>
  <c r="F6" i="5"/>
  <c r="E347" i="9"/>
  <c r="I9" i="3" s="1"/>
  <c r="B348" i="9"/>
  <c r="H355" i="1"/>
  <c r="G355" i="1"/>
  <c r="G1012" i="1"/>
  <c r="N3" i="9"/>
  <c r="I11" i="3"/>
  <c r="D644" i="4"/>
  <c r="D425" i="4"/>
  <c r="C418" i="1"/>
  <c r="G20" i="9"/>
  <c r="H1074" i="1"/>
  <c r="G1074" i="1"/>
  <c r="E643" i="4"/>
  <c r="D417" i="1"/>
  <c r="F640" i="4"/>
  <c r="C634" i="1"/>
  <c r="H424" i="1"/>
  <c r="G424" i="1"/>
  <c r="F176" i="5"/>
  <c r="C1180" i="1"/>
  <c r="E301" i="4"/>
  <c r="D295" i="1"/>
  <c r="G295" i="1" s="1"/>
  <c r="E423" i="4"/>
  <c r="E424" i="4" s="1"/>
  <c r="D419" i="1" s="1"/>
  <c r="G1255" i="1"/>
  <c r="H1255" i="1"/>
  <c r="D424" i="4"/>
  <c r="F422" i="4"/>
  <c r="D643" i="4"/>
  <c r="C417" i="1"/>
  <c r="F417" i="4"/>
  <c r="C412" i="1"/>
  <c r="F301" i="4"/>
  <c r="C297" i="1"/>
  <c r="F639" i="4"/>
  <c r="C633" i="1"/>
  <c r="H299" i="9"/>
  <c r="E299" i="9" s="1"/>
  <c r="D1011" i="1"/>
  <c r="G1011" i="1" s="1"/>
  <c r="H1181" i="1"/>
  <c r="G1181" i="1"/>
  <c r="F418" i="4"/>
  <c r="C413" i="1"/>
  <c r="H1011" i="1" l="1"/>
  <c r="H8" i="3"/>
  <c r="M3" i="9" s="1"/>
  <c r="B299" i="9"/>
  <c r="C419" i="1"/>
  <c r="F424" i="4"/>
  <c r="F425" i="4"/>
  <c r="C420" i="1"/>
  <c r="H295" i="1"/>
  <c r="G413" i="1"/>
  <c r="H413" i="1"/>
  <c r="H417" i="1"/>
  <c r="G417" i="1"/>
  <c r="D297" i="1"/>
  <c r="D637" i="1"/>
  <c r="D646" i="4"/>
  <c r="C638" i="1"/>
  <c r="F643" i="4"/>
  <c r="D645" i="4"/>
  <c r="C637" i="1"/>
  <c r="G1180" i="1"/>
  <c r="H1180" i="1"/>
  <c r="G634" i="1"/>
  <c r="H634" i="1"/>
  <c r="G296" i="1"/>
  <c r="H296" i="1"/>
  <c r="G633" i="1"/>
  <c r="H633" i="1"/>
  <c r="H412" i="1"/>
  <c r="G412" i="1"/>
  <c r="E644" i="4"/>
  <c r="E425" i="4"/>
  <c r="D420" i="1" s="1"/>
  <c r="D418" i="1"/>
  <c r="H418" i="1" s="1"/>
  <c r="H20" i="9"/>
  <c r="E20" i="9" s="1"/>
  <c r="B20" i="9" s="1"/>
  <c r="F423" i="4"/>
  <c r="H297" i="1" l="1"/>
  <c r="G420" i="1"/>
  <c r="H420" i="1"/>
  <c r="F646" i="4"/>
  <c r="D650" i="4"/>
  <c r="C640" i="1"/>
  <c r="D638" i="1"/>
  <c r="H638" i="1" s="1"/>
  <c r="E646" i="4"/>
  <c r="G418" i="1"/>
  <c r="H334" i="9"/>
  <c r="G334" i="9"/>
  <c r="D649" i="4"/>
  <c r="C639" i="1"/>
  <c r="G637" i="1"/>
  <c r="H637" i="1"/>
  <c r="F644" i="4"/>
  <c r="E645" i="4"/>
  <c r="F645" i="4" s="1"/>
  <c r="G297" i="1"/>
  <c r="H419" i="1"/>
  <c r="G419" i="1"/>
  <c r="G638" i="1" l="1"/>
  <c r="E650" i="4"/>
  <c r="D640" i="1"/>
  <c r="H640" i="1" s="1"/>
  <c r="E649" i="4"/>
  <c r="D639" i="1"/>
  <c r="H19" i="3"/>
  <c r="C643" i="1"/>
  <c r="G640" i="1"/>
  <c r="E334" i="9"/>
  <c r="F650" i="4"/>
  <c r="H20" i="3"/>
  <c r="C644" i="1"/>
  <c r="G297" i="9" l="1"/>
  <c r="E297" i="9" s="1"/>
  <c r="B297" i="9" s="1"/>
  <c r="F649" i="4"/>
  <c r="H7" i="3"/>
  <c r="B334" i="9"/>
  <c r="E298" i="9"/>
  <c r="I8" i="3" s="1"/>
  <c r="H639" i="1"/>
  <c r="I19" i="3"/>
  <c r="D643" i="1"/>
  <c r="H643" i="1" s="1"/>
  <c r="G639" i="1"/>
  <c r="I20" i="3"/>
  <c r="D644" i="1"/>
  <c r="H644" i="1" s="1"/>
  <c r="G643" i="1" l="1"/>
  <c r="G644" i="1"/>
  <c r="J3" i="9"/>
  <c r="L293" i="9" l="1"/>
  <c r="F293" i="9" s="1"/>
  <c r="H295" i="9"/>
  <c r="G295" i="9"/>
  <c r="H18" i="9"/>
  <c r="G18" i="9"/>
  <c r="J7" i="9"/>
  <c r="I12" i="9"/>
  <c r="I5" i="9"/>
  <c r="K11" i="9"/>
  <c r="J17" i="9"/>
  <c r="J5" i="9"/>
  <c r="L16" i="9"/>
  <c r="K5" i="9"/>
  <c r="J10" i="9"/>
  <c r="M16" i="9"/>
  <c r="H17" i="9"/>
  <c r="G22" i="9"/>
  <c r="I8" i="9"/>
  <c r="M15" i="9"/>
  <c r="K7" i="9"/>
  <c r="J12" i="9"/>
  <c r="I6" i="9"/>
  <c r="K12" i="9"/>
  <c r="G17" i="9"/>
  <c r="J6" i="9"/>
  <c r="I11" i="9"/>
  <c r="I13" i="9"/>
  <c r="K10" i="9"/>
  <c r="G16" i="9"/>
  <c r="H21" i="9"/>
  <c r="J8" i="9"/>
  <c r="G15" i="9"/>
  <c r="K8" i="9"/>
  <c r="J13" i="9"/>
  <c r="I7" i="9"/>
  <c r="K13" i="9"/>
  <c r="K6" i="9"/>
  <c r="J11" i="9"/>
  <c r="I17" i="9"/>
  <c r="H22" i="9"/>
  <c r="I9" i="9"/>
  <c r="H16" i="9"/>
  <c r="J9" i="9"/>
  <c r="H15" i="9"/>
  <c r="K9" i="9"/>
  <c r="L15" i="9"/>
  <c r="G21" i="9"/>
  <c r="E21" i="9" l="1"/>
  <c r="B21" i="9" s="1"/>
  <c r="F15" i="9"/>
  <c r="E295" i="9"/>
  <c r="E23" i="9" s="1"/>
  <c r="I7" i="3" s="1"/>
  <c r="E7" i="9"/>
  <c r="B7" i="9" s="1"/>
  <c r="E18" i="9"/>
  <c r="B18" i="9" s="1"/>
  <c r="E15" i="9"/>
  <c r="E17" i="9"/>
  <c r="B17" i="9" s="1"/>
  <c r="F16" i="9"/>
  <c r="E5" i="9"/>
  <c r="E13" i="9"/>
  <c r="B13" i="9" s="1"/>
  <c r="E12" i="9"/>
  <c r="B12" i="9" s="1"/>
  <c r="B295" i="9"/>
  <c r="E11" i="9"/>
  <c r="B11" i="9" s="1"/>
  <c r="E6" i="9"/>
  <c r="B6" i="9" s="1"/>
  <c r="E8" i="9"/>
  <c r="B8" i="9" s="1"/>
  <c r="E10" i="9"/>
  <c r="B10" i="9" s="1"/>
  <c r="E9" i="9"/>
  <c r="B9" i="9" s="1"/>
  <c r="E16" i="9"/>
  <c r="E22" i="9"/>
  <c r="B22" i="9" s="1"/>
  <c r="B293" i="9"/>
  <c r="F23" i="9"/>
  <c r="F14" i="9" l="1"/>
  <c r="F3" i="9" s="1"/>
  <c r="B16" i="9"/>
  <c r="B5" i="9"/>
  <c r="E4" i="9"/>
  <c r="B15" i="9"/>
  <c r="E14" i="9"/>
  <c r="I13" i="3" s="1"/>
  <c r="E3" i="9" l="1"/>
</calcChain>
</file>

<file path=xl/sharedStrings.xml><?xml version="1.0" encoding="utf-8"?>
<sst xmlns="http://schemas.openxmlformats.org/spreadsheetml/2006/main" count="4733" uniqueCount="3656">
  <si>
    <t>Obveznik:</t>
  </si>
  <si>
    <t>17587 - SREDNJA ŠKOLA DONJI MIHOLJAC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</si>
  <si>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</si>
  <si>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</si>
  <si>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</si>
  <si>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</si>
  <si>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</si>
  <si>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</si>
  <si>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</si>
  <si>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</si>
  <si>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</si>
  <si>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</si>
  <si>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</si>
  <si>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</si>
  <si>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</si>
  <si>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</si>
  <si>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</si>
  <si>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</si>
  <si>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</si>
  <si>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</si>
  <si>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</si>
  <si>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</si>
  <si>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</si>
  <si>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</si>
  <si>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</si>
  <si>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</si>
  <si>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</si>
  <si>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</si>
  <si>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</si>
  <si>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</si>
  <si>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</si>
  <si>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</si>
  <si>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</si>
  <si>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</si>
  <si>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</si>
  <si>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</si>
  <si>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</si>
  <si>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</si>
  <si>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</si>
  <si>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</si>
  <si>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</si>
  <si>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</si>
  <si>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</si>
  <si>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</si>
  <si>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</si>
  <si>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</si>
  <si>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</si>
  <si>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</si>
  <si>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</si>
  <si>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</si>
  <si>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</si>
  <si>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</si>
  <si>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</si>
  <si>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</si>
  <si>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</si>
  <si>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</si>
  <si>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</si>
  <si>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</si>
  <si>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</si>
  <si>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</si>
  <si>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</si>
  <si>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</si>
  <si>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</si>
  <si>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</si>
  <si>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</si>
  <si>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</si>
  <si>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</si>
  <si>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</si>
  <si>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</si>
  <si>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</si>
  <si>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</si>
  <si>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</si>
  <si>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</si>
  <si>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</si>
  <si>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</si>
  <si>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</si>
  <si>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</si>
  <si>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</si>
  <si>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</si>
  <si>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</si>
  <si>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</si>
  <si>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</si>
  <si>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</si>
  <si>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</si>
  <si>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</si>
  <si>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</si>
  <si>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</si>
  <si>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</si>
  <si>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</si>
  <si>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</si>
  <si>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</si>
  <si>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</si>
  <si>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</si>
  <si>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</si>
  <si>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</si>
  <si>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</si>
  <si>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</si>
  <si>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</si>
  <si>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</si>
  <si>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</si>
  <si>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</si>
  <si>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</si>
  <si>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</si>
  <si>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</si>
  <si>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</si>
  <si>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</si>
  <si>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</si>
  <si>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</si>
  <si>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</si>
  <si>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</si>
  <si>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</si>
  <si>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</si>
  <si>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</si>
  <si>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</si>
  <si>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</si>
  <si>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</si>
  <si>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</si>
  <si>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</si>
  <si>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</si>
  <si>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</si>
  <si>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</si>
  <si>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</si>
  <si>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</si>
  <si>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</si>
  <si>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</si>
  <si>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</si>
  <si>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</si>
  <si>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</si>
  <si>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</si>
  <si>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</si>
  <si>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</si>
  <si>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</si>
  <si>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</si>
  <si>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</si>
  <si>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</si>
  <si>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</si>
  <si>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</si>
  <si>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</si>
  <si>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</si>
  <si>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</si>
  <si>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</si>
  <si>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</si>
  <si>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</si>
  <si>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</si>
  <si>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</si>
  <si>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</si>
  <si>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</si>
  <si>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</si>
  <si>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</si>
  <si>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</si>
  <si>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</si>
  <si>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</si>
  <si>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</si>
  <si>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</si>
  <si>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</si>
  <si>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</si>
  <si>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</si>
  <si>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</si>
  <si>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</si>
  <si>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</si>
  <si>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</si>
  <si>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</si>
  <si>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</si>
  <si>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</si>
  <si>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</si>
  <si>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</si>
  <si>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</si>
  <si>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</si>
  <si>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</si>
  <si>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</si>
  <si>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</si>
  <si>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</si>
  <si>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</si>
  <si>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</si>
  <si>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</si>
  <si>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</si>
  <si>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</si>
  <si>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</si>
  <si>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</si>
  <si>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</si>
  <si>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</si>
  <si>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</si>
  <si>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</si>
  <si>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</si>
  <si>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</si>
  <si>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</si>
  <si>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</si>
  <si>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</si>
  <si>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</si>
  <si>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</si>
  <si>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</si>
  <si>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</si>
  <si>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</si>
  <si>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</si>
  <si>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</si>
  <si>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</si>
  <si>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</si>
  <si>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</si>
  <si>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</si>
  <si>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</si>
  <si>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</si>
  <si>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</si>
  <si>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</si>
  <si>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</si>
  <si>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</si>
  <si>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</si>
  <si>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</si>
  <si>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</si>
  <si>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</si>
  <si>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</si>
  <si>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</si>
  <si>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</si>
  <si>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</si>
  <si>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</si>
  <si>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</si>
  <si>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</si>
  <si>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</si>
  <si>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</si>
  <si>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</si>
  <si>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</si>
  <si>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</si>
  <si>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</si>
  <si>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</si>
  <si>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</si>
  <si>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</si>
  <si>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</si>
  <si>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</si>
  <si>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</si>
  <si>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</si>
  <si>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</si>
  <si>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</si>
  <si>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</si>
  <si>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</si>
  <si>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</si>
  <si>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</si>
  <si>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</si>
  <si>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</si>
  <si>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</si>
  <si>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</si>
  <si>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</si>
  <si>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</si>
  <si>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</si>
  <si>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</si>
  <si>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</si>
  <si>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</si>
  <si>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</si>
  <si>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</si>
  <si>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</si>
  <si>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</si>
  <si>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</si>
  <si>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</si>
  <si>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</si>
  <si>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</si>
  <si>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</si>
  <si>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</si>
  <si>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</si>
  <si>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</si>
  <si>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</si>
  <si>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</si>
  <si>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</si>
  <si>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</si>
  <si>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</si>
  <si>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</si>
  <si>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</si>
  <si>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</si>
  <si>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</si>
  <si>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</si>
  <si>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</si>
  <si>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</si>
  <si>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</si>
  <si>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</si>
  <si>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</si>
  <si>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</si>
  <si>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</si>
  <si>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</si>
  <si>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</si>
  <si>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</si>
  <si>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</si>
  <si>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</si>
  <si>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</si>
  <si>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</si>
  <si>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</si>
  <si>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</si>
  <si>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</si>
  <si>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</si>
  <si>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</si>
  <si>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</si>
  <si>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</si>
  <si>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</si>
  <si>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</si>
  <si>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</si>
  <si>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</si>
  <si>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</si>
  <si>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</si>
  <si>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</si>
  <si>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</si>
  <si>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</si>
  <si>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</si>
  <si>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</si>
  <si>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</si>
  <si>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</si>
  <si>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</si>
  <si>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</si>
  <si>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</si>
  <si>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</si>
  <si>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</si>
  <si>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</si>
  <si>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</si>
  <si>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</si>
  <si>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</si>
  <si>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</si>
  <si>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</si>
  <si>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</si>
  <si>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</si>
  <si>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</si>
  <si>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</si>
  <si>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</si>
  <si>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</si>
  <si>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</si>
  <si>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</si>
  <si>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</si>
  <si>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</si>
  <si>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</si>
  <si>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</si>
  <si>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</si>
  <si>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</si>
  <si>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</si>
  <si>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</si>
  <si>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</si>
  <si>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</si>
  <si>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</si>
  <si>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</si>
  <si>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</si>
  <si>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</si>
  <si>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</si>
  <si>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</si>
  <si>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</si>
  <si>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</si>
  <si>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</si>
  <si>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</si>
  <si>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</si>
  <si>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</si>
  <si>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</si>
  <si>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</si>
  <si>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</si>
  <si>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</si>
  <si>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</si>
  <si>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</si>
  <si>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</si>
  <si>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</si>
  <si>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</si>
  <si>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</si>
  <si>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</si>
  <si>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</si>
  <si>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</si>
  <si>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</si>
  <si>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</si>
  <si>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</si>
  <si>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</si>
  <si>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</si>
  <si>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</si>
  <si>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</si>
  <si>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</si>
  <si>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</si>
  <si>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</si>
  <si>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</si>
  <si>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</si>
  <si>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</si>
  <si>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</si>
  <si>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</si>
  <si>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</si>
  <si>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</si>
  <si>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</si>
  <si>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</si>
  <si>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</si>
  <si>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</si>
  <si>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</si>
  <si>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</si>
  <si>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</si>
  <si>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</si>
  <si>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</si>
  <si>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</si>
  <si>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</si>
  <si>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</si>
  <si>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</si>
  <si>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</si>
  <si>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</si>
  <si>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</si>
  <si>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</si>
  <si>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</si>
  <si>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</si>
  <si>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</si>
  <si>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</si>
  <si>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</si>
  <si>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</si>
  <si>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</si>
  <si>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</si>
  <si>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</si>
  <si>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</si>
  <si>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</si>
  <si>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</si>
  <si>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</si>
  <si>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</si>
  <si>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</si>
  <si>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</si>
  <si>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</si>
  <si>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</si>
  <si>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</si>
  <si>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</si>
  <si>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</si>
  <si>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</si>
  <si>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</si>
  <si>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</si>
  <si>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</si>
  <si>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</si>
  <si>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</si>
  <si>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</si>
  <si>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</si>
  <si>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</si>
  <si>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</si>
  <si>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</si>
  <si>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</si>
  <si>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</si>
  <si>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</si>
  <si>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</si>
  <si>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</si>
  <si>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</si>
  <si>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</si>
  <si>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</si>
  <si>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</si>
  <si>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</si>
  <si>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</si>
  <si>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</si>
  <si>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</si>
  <si>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</si>
  <si>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</si>
  <si>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</si>
  <si>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</si>
  <si>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</si>
  <si>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</si>
  <si>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</si>
  <si>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</si>
  <si>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</si>
  <si>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</si>
  <si>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</si>
  <si>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</si>
  <si>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</si>
  <si>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</si>
  <si>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</si>
  <si>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</si>
  <si>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</si>
  <si>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</si>
  <si>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</si>
  <si>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</si>
  <si>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</si>
  <si>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</si>
  <si>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</si>
  <si>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</si>
  <si>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</si>
  <si>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</si>
  <si>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</si>
  <si>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</si>
  <si>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</si>
  <si>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</si>
  <si>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</si>
  <si>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</si>
  <si>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</si>
  <si>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</si>
  <si>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</si>
  <si>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</si>
  <si>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</si>
  <si>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</si>
  <si>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</si>
  <si>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</si>
  <si>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</si>
  <si>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</si>
  <si>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</si>
  <si>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</si>
  <si>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</si>
  <si>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</si>
  <si>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</si>
  <si>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</si>
  <si>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</si>
  <si>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</si>
  <si>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</si>
  <si>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</si>
  <si>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</si>
  <si>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</si>
  <si>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</si>
  <si>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</si>
  <si>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</si>
  <si>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</si>
  <si>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</si>
  <si>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</si>
  <si>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</si>
  <si>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</si>
  <si>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</si>
  <si>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</si>
  <si>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</si>
  <si>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</si>
  <si>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</si>
  <si>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</si>
  <si>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</si>
  <si>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</si>
  <si>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</si>
  <si>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</si>
  <si>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</si>
  <si>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</si>
  <si>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</si>
  <si>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</si>
  <si>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</si>
  <si>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</si>
  <si>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</si>
  <si>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</si>
  <si>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</si>
  <si>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</si>
  <si>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</si>
  <si>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</si>
  <si>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</si>
  <si>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</si>
  <si>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</si>
  <si>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</si>
  <si>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</si>
  <si>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</si>
  <si>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</si>
  <si>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</si>
  <si>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</si>
  <si>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</si>
  <si>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</si>
  <si>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</si>
  <si>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</si>
  <si>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</si>
  <si>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</si>
  <si>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</si>
  <si>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</si>
  <si>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</si>
  <si>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</si>
  <si>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</si>
  <si>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</si>
  <si>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</si>
  <si>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</si>
  <si>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</si>
  <si>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</si>
  <si>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</si>
  <si>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</si>
  <si>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</si>
  <si>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</si>
  <si>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</si>
  <si>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</si>
  <si>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</si>
  <si>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</si>
  <si>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</si>
  <si>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</si>
  <si>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</si>
  <si>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</si>
  <si>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</si>
  <si>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</si>
  <si>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</si>
  <si>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</si>
  <si>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</si>
  <si>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</si>
  <si>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</si>
  <si>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</si>
  <si>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</si>
  <si>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</si>
  <si>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</si>
  <si>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</si>
  <si>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</si>
  <si>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</si>
  <si>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</si>
  <si>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</si>
  <si>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</si>
  <si>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</si>
  <si>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</si>
  <si>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</si>
  <si>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</si>
  <si>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</si>
  <si>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</si>
  <si>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</si>
  <si>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</si>
  <si>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</si>
  <si>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</si>
  <si>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</si>
  <si>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</si>
  <si>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</si>
  <si>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</si>
  <si>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</si>
  <si>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</si>
  <si>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</si>
  <si>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</si>
  <si>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</si>
  <si>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</si>
  <si>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</si>
  <si>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</si>
  <si>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</si>
  <si>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</si>
  <si>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</si>
  <si>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</si>
  <si>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</si>
  <si>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</si>
  <si>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</si>
  <si>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</si>
  <si>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</si>
  <si>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</si>
  <si>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</si>
  <si>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</si>
  <si>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</si>
  <si>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</si>
  <si>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</si>
  <si>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</si>
  <si>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</si>
  <si>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</si>
  <si>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</si>
  <si>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</si>
  <si>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</si>
  <si>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</si>
  <si>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</si>
  <si>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</si>
  <si>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</si>
  <si>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</si>
  <si>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</si>
  <si>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</si>
  <si>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</si>
  <si>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</si>
  <si>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</si>
  <si>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</si>
  <si>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</si>
  <si>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</si>
  <si>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</si>
  <si>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</si>
  <si>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</si>
  <si>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</si>
  <si>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</si>
  <si>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</si>
  <si>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</si>
  <si>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</si>
  <si>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</si>
  <si>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</si>
  <si>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</si>
  <si>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</si>
  <si>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</si>
  <si>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</si>
  <si>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</si>
  <si>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</si>
  <si>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</si>
  <si>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</si>
  <si>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</si>
  <si>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</si>
  <si>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</si>
  <si>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</si>
  <si>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</si>
  <si>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</si>
  <si>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</si>
  <si>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</si>
  <si>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</si>
  <si>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</si>
  <si>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</si>
  <si>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</si>
  <si>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</si>
  <si>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</si>
  <si>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</si>
  <si>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</si>
  <si>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</si>
  <si>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</si>
  <si>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</si>
  <si>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</si>
  <si>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</si>
  <si>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</si>
  <si>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</si>
  <si>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</si>
  <si>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</si>
  <si>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</si>
  <si>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</si>
  <si>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</si>
  <si>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</si>
  <si>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</si>
  <si>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</si>
  <si>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</si>
  <si>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</si>
  <si>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</si>
  <si>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</si>
  <si>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</si>
  <si>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</si>
  <si>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</si>
  <si>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</si>
  <si>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</si>
  <si>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</si>
  <si>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</si>
  <si>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</si>
  <si>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</si>
  <si>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</si>
  <si>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</si>
  <si>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</si>
  <si>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</si>
  <si>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</si>
  <si>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</si>
  <si>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</si>
  <si>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</si>
  <si>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</si>
  <si>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</si>
  <si>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</si>
  <si>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</si>
  <si>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</si>
  <si>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</si>
  <si>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</si>
  <si>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</si>
  <si>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</si>
  <si>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</si>
  <si>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</si>
  <si>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</si>
  <si>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</si>
  <si>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</si>
  <si>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</si>
  <si>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</si>
  <si>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</si>
  <si>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</si>
  <si>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</si>
  <si>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</si>
  <si>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</si>
  <si>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</si>
  <si>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</si>
  <si>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</si>
  <si>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</si>
  <si>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</si>
  <si>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</si>
  <si>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</si>
  <si>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</si>
  <si>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</si>
  <si>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</si>
  <si>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</si>
  <si>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</si>
  <si>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</si>
  <si>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</si>
  <si>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</si>
  <si>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</si>
  <si>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</si>
  <si>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</si>
  <si>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</si>
  <si>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</si>
  <si>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</si>
  <si>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</si>
  <si>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</si>
  <si>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</si>
  <si>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</si>
  <si>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</si>
  <si>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</si>
  <si>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</si>
  <si>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</si>
  <si>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</si>
  <si>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</si>
  <si>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</si>
  <si>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</si>
  <si>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</si>
  <si>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</si>
  <si>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</si>
  <si>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</si>
  <si>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</si>
  <si>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</si>
  <si>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</si>
  <si>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</si>
  <si>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</si>
  <si>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</si>
  <si>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</si>
  <si>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</si>
  <si>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</si>
  <si>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</si>
  <si>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</si>
  <si>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</si>
  <si>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</si>
  <si>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</si>
  <si>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</si>
  <si>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</si>
  <si>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</si>
  <si>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</si>
  <si>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</si>
  <si>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</si>
  <si>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</si>
  <si>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</si>
  <si>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</si>
  <si>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</si>
  <si>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</si>
  <si>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</si>
  <si>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</si>
  <si>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</si>
  <si>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</si>
  <si>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</si>
  <si>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</si>
  <si>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</si>
  <si>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</si>
  <si>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</si>
  <si>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</si>
  <si>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</si>
  <si>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</si>
  <si>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</si>
  <si>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</si>
  <si>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</si>
  <si>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</si>
  <si>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</si>
  <si>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</si>
  <si>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</si>
  <si>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</si>
  <si>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</si>
  <si>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</si>
  <si>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</si>
  <si>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</si>
  <si>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</si>
  <si>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</si>
  <si>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</si>
  <si>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</si>
  <si>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</si>
  <si>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</si>
  <si>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</si>
  <si>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</si>
  <si>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</si>
  <si>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</si>
  <si>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</si>
  <si>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</si>
  <si>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</si>
  <si>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</si>
  <si>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</si>
  <si>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</si>
  <si>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</si>
  <si>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</si>
  <si>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</si>
  <si>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</si>
  <si>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</si>
  <si>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</si>
  <si>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</si>
  <si>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</si>
  <si>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</si>
  <si>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</si>
  <si>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</si>
  <si>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</si>
  <si>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</si>
  <si>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</si>
  <si>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</si>
  <si>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</si>
  <si>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</si>
  <si>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</si>
  <si>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</si>
  <si>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</si>
  <si>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</si>
  <si>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</si>
  <si>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</si>
  <si>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</si>
  <si>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</si>
  <si>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</si>
  <si>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</si>
  <si>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</si>
  <si>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</si>
  <si>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</si>
  <si>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</si>
  <si>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</si>
  <si>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</si>
  <si>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</si>
  <si>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</si>
  <si>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</si>
  <si>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</si>
  <si>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</si>
  <si>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</si>
  <si>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</si>
  <si>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</si>
  <si>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</si>
  <si>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</si>
  <si>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</si>
  <si>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</si>
  <si>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</si>
  <si>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</si>
  <si>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</si>
  <si>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</si>
  <si>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</si>
  <si>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</si>
  <si>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</si>
  <si>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</si>
  <si>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</si>
  <si>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</si>
  <si>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</si>
  <si>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</si>
  <si>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</si>
  <si>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</si>
  <si>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</si>
  <si>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</si>
  <si>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</si>
  <si>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</si>
  <si>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</si>
  <si>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</si>
  <si>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</si>
  <si>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</si>
  <si>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</si>
  <si>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</si>
  <si>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</si>
  <si>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</si>
  <si>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</si>
  <si>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</si>
  <si>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</si>
  <si>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</si>
  <si>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</si>
  <si>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</si>
  <si>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</si>
  <si>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</si>
  <si>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</si>
  <si>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</si>
  <si>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</si>
  <si>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</si>
  <si>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</si>
  <si>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</si>
  <si>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</si>
  <si>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</si>
  <si>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</si>
  <si>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</si>
  <si>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</si>
  <si>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</si>
  <si>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</si>
  <si>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</si>
  <si>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</si>
  <si>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</si>
  <si>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</si>
  <si>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</si>
  <si>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</si>
  <si>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</si>
  <si>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</si>
  <si>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</si>
  <si>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</si>
  <si>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</si>
  <si>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</si>
  <si>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</si>
  <si>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</si>
  <si>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</si>
  <si>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</si>
  <si>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</si>
  <si>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</si>
  <si>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</si>
  <si>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</si>
  <si>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</si>
  <si>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</si>
  <si>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</si>
  <si>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</si>
  <si>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</si>
  <si>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</si>
  <si>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</si>
  <si>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</si>
  <si>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</si>
  <si>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</si>
  <si>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</si>
  <si>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</si>
  <si>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</si>
  <si>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</si>
  <si>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</si>
  <si>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</si>
  <si>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</si>
  <si>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</si>
  <si>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</si>
  <si>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</si>
  <si>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</si>
  <si>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</si>
  <si>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</si>
  <si>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</si>
  <si>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</si>
  <si>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</si>
  <si>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</si>
  <si>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</si>
  <si>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</si>
  <si>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</si>
  <si>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</si>
  <si>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</si>
  <si>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</si>
  <si>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</si>
  <si>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</si>
  <si>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</si>
  <si>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</si>
  <si>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</si>
  <si>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</si>
  <si>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</si>
  <si>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</si>
  <si>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</si>
  <si>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</si>
  <si>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</si>
  <si>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</si>
  <si>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</si>
  <si>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</si>
  <si>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</si>
  <si>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</si>
  <si>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</si>
  <si>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</si>
  <si>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</si>
  <si>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</si>
  <si>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</si>
  <si>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</si>
  <si>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</si>
  <si>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</si>
  <si>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</si>
  <si>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</si>
  <si>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</si>
  <si>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</si>
  <si>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</si>
  <si>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</si>
  <si>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</si>
  <si>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</si>
  <si>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</si>
  <si>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</si>
  <si>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</si>
  <si>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</si>
  <si>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</si>
  <si>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</si>
  <si>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</si>
  <si>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</si>
  <si>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</si>
  <si>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</si>
  <si>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</si>
  <si>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</si>
  <si>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</si>
  <si>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</si>
  <si>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</si>
  <si>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</si>
  <si>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</si>
  <si>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</si>
  <si>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</si>
  <si>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</si>
  <si>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</si>
  <si>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</si>
  <si>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</si>
  <si>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</si>
  <si>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</si>
  <si>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</si>
  <si>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</si>
  <si>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</si>
  <si>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</si>
  <si>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</si>
  <si>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</si>
  <si>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</si>
  <si>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</si>
  <si>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</si>
  <si>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</si>
  <si>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</si>
  <si>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</si>
  <si>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</si>
  <si>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</si>
  <si>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</si>
  <si>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</si>
  <si>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</si>
  <si>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</si>
  <si>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</si>
  <si>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</si>
  <si>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</si>
  <si>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</si>
  <si>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</si>
  <si>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</si>
  <si>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</si>
  <si>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</si>
  <si>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</si>
  <si>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</si>
  <si>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</si>
  <si>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</si>
  <si>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</si>
  <si>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</si>
  <si>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</si>
  <si>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</si>
  <si>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</si>
  <si>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</si>
  <si>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</si>
  <si>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</si>
  <si>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</si>
  <si>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</si>
  <si>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</si>
  <si>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</si>
  <si>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</si>
  <si>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</si>
  <si>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</si>
  <si>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</si>
  <si>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</si>
  <si>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</si>
  <si>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</si>
  <si>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</si>
  <si>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</si>
  <si>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</si>
  <si>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</si>
  <si>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</si>
  <si>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</si>
  <si>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</si>
  <si>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</si>
  <si>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</si>
  <si>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</si>
  <si>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</si>
  <si>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</si>
  <si>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</si>
  <si>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</si>
  <si>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</si>
  <si>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</si>
  <si>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</si>
  <si>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</si>
  <si>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</si>
  <si>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</si>
  <si>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</si>
  <si>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</si>
  <si>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</si>
  <si>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</si>
  <si>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</si>
  <si>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</si>
  <si>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</si>
  <si>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</si>
  <si>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</si>
  <si>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</si>
  <si>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</si>
  <si>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</si>
  <si>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</si>
  <si>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</si>
  <si>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</si>
  <si>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</si>
  <si>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</si>
  <si>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</si>
  <si>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</si>
  <si>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</si>
  <si>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</si>
  <si>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</si>
  <si>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</si>
  <si>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</si>
  <si>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</si>
  <si>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</si>
  <si>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</si>
  <si>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</si>
  <si>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</si>
  <si>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</si>
  <si>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</si>
  <si>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</si>
  <si>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</si>
  <si>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</si>
  <si>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</si>
  <si>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</si>
  <si>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</si>
  <si>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</si>
  <si>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</si>
  <si>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</si>
  <si>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</si>
  <si>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</si>
  <si>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</si>
  <si>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</si>
  <si>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</si>
  <si>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</si>
  <si>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</si>
  <si>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</si>
  <si>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</si>
  <si>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</si>
  <si>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</si>
  <si>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</si>
  <si>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</si>
  <si>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</si>
  <si>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</si>
  <si>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</si>
  <si>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</si>
  <si>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</si>
  <si>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</si>
  <si>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</si>
  <si>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</si>
  <si>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</si>
  <si>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</si>
  <si>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</si>
  <si>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</si>
  <si>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</si>
  <si>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</si>
  <si>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</si>
  <si>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</si>
  <si>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</si>
  <si>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</si>
  <si>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</si>
  <si>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</si>
  <si>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</si>
  <si>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</si>
  <si>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</si>
  <si>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</si>
  <si>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</si>
  <si>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</si>
  <si>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</si>
  <si>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</si>
  <si>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</si>
  <si>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</si>
  <si>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</si>
  <si>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</si>
  <si>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</si>
  <si>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</si>
  <si>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</si>
  <si>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</si>
  <si>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</si>
  <si>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</si>
  <si>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</si>
  <si>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</si>
  <si>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</si>
  <si>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</si>
  <si>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</si>
  <si>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</si>
  <si>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</si>
  <si>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</si>
  <si>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</si>
  <si>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</si>
  <si>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</si>
  <si>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</si>
  <si>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</si>
  <si>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</si>
  <si>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</si>
  <si>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</si>
  <si>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</si>
  <si>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</si>
  <si>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</si>
  <si>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</si>
  <si>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</si>
  <si>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</si>
  <si>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</si>
  <si>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</si>
  <si>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</si>
  <si>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</si>
  <si>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</si>
  <si>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</si>
  <si>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</si>
  <si>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</si>
  <si>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</si>
  <si>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</si>
  <si>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</si>
  <si>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</si>
  <si>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</si>
  <si>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</si>
  <si>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</si>
  <si>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</si>
  <si>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</si>
  <si>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</si>
  <si>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</si>
  <si>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</si>
  <si>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</si>
  <si>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</si>
  <si>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</si>
  <si>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</si>
  <si>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</si>
  <si>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</si>
  <si>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</si>
  <si>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</si>
  <si>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</si>
  <si>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</si>
  <si>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</si>
  <si>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</si>
  <si>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</si>
  <si>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</si>
  <si>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</si>
  <si>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</si>
  <si>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</si>
  <si>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</si>
  <si>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</si>
  <si>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</si>
  <si>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</si>
  <si>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</si>
  <si>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</si>
  <si>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</si>
  <si>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</si>
  <si>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</si>
  <si>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</si>
  <si>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</si>
  <si>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</si>
  <si>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</si>
  <si>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</si>
  <si>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</si>
  <si>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</si>
  <si>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</si>
  <si>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</si>
  <si>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</si>
  <si>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</si>
  <si>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</si>
  <si>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</si>
  <si>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</si>
  <si>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</si>
  <si>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</si>
  <si>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</si>
  <si>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</si>
  <si>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</si>
  <si>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</si>
  <si>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</si>
  <si>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</si>
  <si>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</si>
  <si>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</si>
  <si>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</si>
  <si>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</si>
  <si>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</si>
  <si>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</si>
  <si>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</si>
  <si>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</si>
  <si>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</si>
  <si>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</si>
  <si>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</si>
  <si>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</si>
  <si>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</si>
  <si>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</si>
  <si>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</si>
  <si>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</si>
  <si>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</si>
  <si>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</si>
  <si>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</si>
  <si>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</si>
  <si>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</si>
  <si>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</si>
  <si>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</si>
  <si>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</si>
  <si>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</si>
  <si>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</si>
  <si>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</si>
  <si>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</si>
  <si>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</si>
  <si>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</si>
  <si>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</si>
  <si>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</si>
  <si>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</si>
  <si>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</si>
  <si>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</si>
  <si>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</si>
  <si>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</si>
  <si>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</si>
  <si>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</si>
  <si>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</si>
  <si>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</si>
  <si>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</si>
  <si>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</si>
  <si>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</si>
  <si>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</si>
  <si>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</si>
  <si>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</si>
  <si>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</si>
  <si>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</si>
  <si>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</si>
  <si>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</si>
  <si>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</si>
  <si>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</si>
  <si>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</si>
  <si>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</si>
  <si>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</si>
  <si>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</si>
  <si>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</si>
  <si>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</si>
  <si>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</si>
  <si>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</si>
  <si>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</si>
  <si>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</si>
  <si>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</si>
  <si>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</si>
  <si>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</si>
  <si>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</si>
  <si>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</si>
  <si>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</si>
  <si>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</si>
  <si>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</si>
  <si>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</si>
  <si>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</si>
  <si>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</si>
  <si>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</si>
  <si>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</si>
  <si>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</si>
  <si>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</si>
  <si>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</si>
  <si>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</si>
  <si>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</si>
  <si>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</si>
  <si>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</si>
  <si>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</si>
  <si>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</si>
  <si>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</si>
  <si>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</si>
  <si>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</si>
  <si>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</si>
  <si>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</si>
  <si>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</si>
  <si>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</si>
  <si>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</si>
  <si>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</si>
  <si>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</si>
  <si>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</si>
  <si>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</si>
  <si>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</si>
  <si>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</si>
  <si>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</si>
  <si>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</si>
  <si>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</si>
  <si>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</si>
  <si>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</si>
  <si>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</si>
  <si>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</si>
  <si>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</si>
  <si>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</si>
  <si>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</si>
  <si>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</si>
  <si>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</si>
  <si>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</si>
  <si>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</si>
  <si>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</si>
  <si>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</si>
  <si>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</si>
  <si>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</si>
  <si>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</si>
  <si>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</si>
  <si>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</si>
  <si>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</si>
  <si>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</si>
  <si>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</si>
  <si>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</si>
  <si>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</si>
  <si>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</si>
  <si>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</si>
  <si>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</si>
  <si>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</si>
  <si>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</si>
  <si>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</si>
  <si>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</si>
  <si>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</si>
  <si>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</si>
  <si>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</si>
  <si>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</si>
  <si>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</si>
  <si>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</si>
  <si>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</si>
  <si>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</si>
  <si>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</si>
  <si>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</si>
  <si>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</si>
  <si>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</si>
  <si>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</si>
  <si>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</si>
  <si>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</si>
  <si>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</si>
  <si>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</si>
  <si>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</si>
  <si>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</si>
  <si>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</si>
  <si>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</si>
  <si>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</si>
  <si>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</si>
  <si>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</si>
  <si>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</si>
  <si>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</si>
  <si>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</si>
  <si>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</si>
  <si>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</si>
  <si>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</si>
  <si>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</si>
  <si>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</si>
  <si>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</si>
  <si>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</si>
  <si>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</si>
  <si>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</si>
  <si>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</si>
  <si>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</si>
  <si>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</si>
  <si>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</si>
  <si>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</si>
  <si>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</si>
  <si>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</si>
  <si>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</si>
  <si>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</si>
  <si>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</si>
  <si>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</si>
  <si>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</si>
  <si>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</si>
  <si>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</si>
  <si>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</si>
  <si>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</si>
  <si>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</si>
  <si>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</si>
  <si>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</si>
  <si>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</si>
  <si>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</si>
  <si>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</si>
  <si>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</si>
  <si>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</si>
  <si>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</si>
  <si>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</si>
  <si>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</si>
  <si>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</si>
  <si>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</si>
  <si>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</si>
  <si>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</si>
  <si>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</si>
  <si>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</si>
  <si>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</si>
  <si>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</si>
  <si>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</si>
  <si>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</si>
  <si>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</si>
  <si>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</si>
  <si>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</si>
  <si>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</si>
  <si>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</si>
  <si>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</si>
  <si>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</si>
  <si>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</si>
  <si>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</si>
  <si>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</si>
  <si>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</si>
  <si>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</si>
  <si>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</si>
  <si>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</si>
  <si>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</si>
  <si>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</si>
  <si>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</si>
  <si>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</si>
  <si>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</si>
  <si>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</si>
  <si>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</si>
  <si>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</si>
  <si>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</si>
  <si>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</si>
  <si>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</si>
  <si>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</si>
  <si>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</si>
  <si>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</si>
  <si>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</si>
  <si>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</si>
  <si>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</si>
  <si>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</si>
  <si>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</si>
  <si>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</si>
  <si>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</si>
  <si>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</si>
  <si>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</si>
  <si>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</si>
  <si>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</si>
  <si>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</si>
  <si>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</si>
  <si>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</si>
  <si>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</si>
  <si>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</si>
  <si>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</si>
  <si>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</si>
  <si>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</si>
  <si>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</si>
  <si>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</si>
  <si>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</si>
  <si>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</si>
  <si>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</si>
  <si>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</si>
  <si>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</si>
  <si>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</si>
  <si>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</si>
  <si>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</si>
  <si>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</si>
  <si>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</si>
  <si>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</si>
  <si>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</si>
  <si>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</si>
  <si>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</si>
  <si>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</si>
  <si>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</si>
  <si>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</si>
  <si>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</si>
  <si>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</si>
  <si>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</si>
  <si>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</si>
  <si>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</si>
  <si>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</si>
  <si>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</si>
  <si>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</si>
  <si>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</si>
  <si>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</si>
  <si>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</si>
  <si>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</si>
  <si>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</si>
  <si>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</si>
  <si>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</si>
  <si>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</si>
  <si>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</si>
  <si>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</si>
  <si>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</si>
  <si>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</si>
  <si>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</si>
  <si>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</si>
  <si>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</si>
  <si>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</si>
  <si>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</si>
  <si>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</si>
  <si>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</si>
  <si>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</si>
  <si>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</si>
  <si>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</si>
  <si>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</si>
  <si>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</si>
  <si>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</si>
  <si>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</si>
  <si>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</si>
  <si>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</si>
  <si>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</si>
  <si>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</si>
  <si>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</si>
  <si>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</si>
  <si>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</si>
  <si>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</si>
  <si>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</si>
  <si>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</si>
  <si>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</si>
  <si>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</si>
  <si>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</si>
  <si>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</si>
  <si>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</si>
  <si>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</si>
  <si>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</si>
  <si>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</si>
  <si>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</si>
  <si>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</si>
  <si>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</si>
  <si>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</si>
  <si>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</si>
  <si>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</si>
  <si>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</si>
  <si>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</si>
  <si>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</si>
  <si>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</si>
  <si>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</si>
  <si>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</si>
  <si>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</si>
  <si>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</si>
  <si>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</si>
  <si>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</si>
  <si>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</si>
  <si>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</si>
  <si>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</si>
  <si>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</si>
  <si>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</si>
  <si>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</si>
  <si>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</si>
  <si>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</si>
  <si>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</si>
  <si>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</si>
  <si>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</si>
  <si>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</si>
  <si>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</si>
  <si>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</si>
  <si>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</si>
  <si>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</si>
  <si>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</si>
  <si>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</si>
  <si>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</si>
  <si>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</si>
  <si>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</si>
  <si>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</si>
  <si>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</si>
  <si>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</si>
  <si>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</si>
  <si>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</si>
  <si>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</si>
  <si>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</si>
  <si>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</si>
  <si>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</si>
  <si>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</si>
  <si>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</si>
  <si>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</si>
  <si>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</si>
  <si>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</si>
  <si>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</si>
  <si>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</si>
  <si>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</si>
  <si>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</si>
  <si>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</si>
  <si>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</si>
  <si>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</si>
  <si>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</si>
  <si>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</si>
  <si>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</si>
  <si>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</si>
  <si>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</si>
  <si>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</si>
  <si>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</si>
  <si>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</si>
  <si>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</si>
  <si>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</si>
  <si>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</si>
  <si>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</si>
  <si>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</si>
  <si>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</si>
  <si>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</si>
  <si>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</si>
  <si>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</si>
  <si>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</si>
  <si>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</si>
  <si>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</si>
  <si>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</si>
  <si>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</si>
  <si>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</si>
  <si>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</si>
  <si>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</si>
  <si>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</si>
  <si>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</si>
  <si>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</si>
  <si>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</si>
  <si>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</si>
  <si>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</si>
  <si>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</si>
  <si>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</si>
  <si>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</si>
  <si>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</si>
  <si>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</si>
  <si>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</si>
  <si>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</si>
  <si>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</si>
  <si>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</si>
  <si>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</si>
  <si>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</si>
  <si>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</si>
  <si>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</si>
  <si>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</si>
  <si>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</si>
  <si>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</si>
  <si>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</si>
  <si>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</si>
  <si>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</si>
  <si>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</si>
  <si>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</si>
  <si>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</si>
  <si>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</si>
  <si>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</si>
  <si>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</si>
  <si>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</si>
  <si>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</si>
  <si>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</si>
  <si>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</si>
  <si>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</si>
  <si>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</si>
  <si>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</si>
  <si>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</si>
  <si>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</si>
  <si>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</si>
  <si>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</si>
  <si>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</si>
  <si>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</si>
  <si>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</si>
  <si>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</si>
  <si>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</si>
  <si>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</si>
  <si>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</si>
  <si>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</si>
  <si>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</si>
  <si>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</si>
  <si>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</si>
  <si>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</si>
  <si>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</si>
  <si>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</si>
  <si>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</si>
  <si>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</si>
  <si>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</si>
  <si>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</si>
  <si>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</si>
  <si>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</si>
  <si>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</si>
  <si>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</si>
  <si>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</si>
  <si>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</si>
  <si>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</si>
  <si>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</si>
  <si>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</si>
  <si>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</si>
  <si>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</si>
  <si>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</si>
  <si>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</si>
  <si>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</si>
  <si>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</si>
  <si>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</si>
  <si>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</si>
  <si>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</si>
  <si>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</si>
  <si>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</si>
  <si>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</si>
  <si>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</si>
  <si>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</si>
  <si>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</si>
  <si>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</si>
  <si>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</si>
  <si>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</si>
  <si>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</si>
  <si>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</si>
  <si>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</si>
  <si>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</si>
  <si>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</si>
  <si>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</si>
  <si>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</si>
  <si>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</si>
  <si>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</si>
  <si>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</si>
  <si>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</si>
  <si>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</si>
  <si>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</si>
  <si>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</si>
  <si>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</si>
  <si>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</si>
  <si>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</si>
  <si>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</si>
  <si>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</si>
  <si>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</si>
  <si>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</si>
  <si>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</si>
  <si>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</si>
  <si>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</si>
  <si>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</si>
  <si>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</si>
  <si>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</si>
  <si>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</si>
  <si>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</si>
  <si>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</si>
  <si>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</si>
  <si>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</si>
  <si>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</si>
  <si>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</si>
  <si>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</si>
  <si>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</si>
  <si>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</si>
  <si>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</si>
  <si>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</si>
  <si>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</si>
  <si>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</si>
  <si>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</si>
  <si>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</si>
  <si>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</si>
  <si>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</si>
  <si>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</si>
  <si>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</si>
  <si>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</si>
  <si>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</si>
  <si>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</si>
  <si>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</si>
  <si>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</si>
  <si>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</si>
  <si>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</si>
  <si>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</si>
  <si>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</si>
  <si>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</si>
  <si>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</si>
  <si>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</si>
  <si>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</si>
  <si>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</si>
  <si>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</si>
  <si>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</si>
  <si>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</si>
  <si>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</si>
  <si>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</si>
  <si>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</si>
  <si>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</si>
  <si>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</si>
  <si>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</si>
  <si>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</si>
  <si>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</si>
  <si>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</si>
  <si>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</si>
  <si>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</si>
  <si>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</si>
  <si>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</si>
  <si>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</si>
  <si>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</si>
  <si>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</si>
  <si>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</si>
  <si>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</si>
  <si>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</si>
  <si>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</si>
  <si>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</si>
  <si>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</si>
  <si>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</si>
  <si>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</si>
  <si>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</si>
  <si>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</si>
  <si>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</si>
  <si>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</si>
  <si>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</si>
  <si>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</si>
  <si>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</si>
  <si>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</si>
  <si>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</si>
  <si>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</si>
  <si>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</si>
  <si>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</si>
  <si>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</si>
  <si>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</si>
  <si>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</si>
  <si>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</si>
  <si>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</si>
  <si>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</si>
  <si>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</si>
  <si>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</si>
  <si>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</si>
  <si>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</si>
  <si>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</si>
  <si>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</si>
  <si>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</si>
  <si>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</si>
  <si>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</si>
  <si>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</si>
  <si>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</si>
  <si>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</si>
  <si>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</si>
  <si>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</si>
  <si>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</si>
  <si>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</si>
  <si>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</si>
  <si>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</si>
  <si>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</si>
  <si>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</si>
  <si>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</si>
  <si>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</si>
  <si>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</si>
  <si>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</si>
  <si>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</si>
  <si>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</si>
  <si>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</si>
  <si>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</si>
  <si>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</si>
  <si>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</si>
  <si>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</si>
  <si>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</si>
  <si>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</si>
  <si>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</si>
  <si>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</si>
  <si>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</si>
  <si>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</si>
  <si>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</si>
  <si>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</si>
  <si>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</si>
  <si>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</si>
  <si>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</si>
  <si>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</si>
  <si>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</si>
  <si>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</si>
  <si>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</si>
  <si>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</si>
  <si>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</si>
  <si>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</si>
  <si>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</si>
  <si>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</si>
  <si>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</si>
  <si>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</si>
  <si>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</si>
  <si>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</si>
  <si>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</si>
  <si>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</si>
  <si>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</si>
  <si>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</si>
  <si>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</si>
  <si>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</si>
  <si>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</si>
  <si>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</si>
  <si>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</si>
  <si>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</si>
  <si>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</si>
  <si>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</si>
  <si>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</si>
  <si>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</si>
  <si>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</si>
  <si>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</si>
  <si>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</si>
  <si>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</si>
  <si>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</si>
  <si>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</si>
  <si>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</si>
  <si>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</si>
  <si>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</si>
  <si>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</si>
  <si>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</si>
  <si>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</si>
  <si>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</si>
  <si>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</si>
  <si>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</si>
  <si>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</si>
  <si>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</si>
  <si>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</si>
  <si>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</si>
  <si>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</si>
  <si>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</si>
  <si>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</si>
  <si>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</si>
  <si>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</si>
  <si>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</si>
  <si>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</si>
  <si>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</si>
  <si>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</si>
  <si>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</si>
  <si>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</si>
  <si>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</si>
  <si>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</si>
  <si>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</si>
  <si>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</si>
  <si>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</si>
  <si>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</si>
  <si>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</si>
  <si>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DONJI MIHOLJAC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</si>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</sst>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30" fillId="0" borderId="52"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1783535.98</v>
      </c>
      <c r="D2" s="7">
        <f>'PR-RAS'!E6</f>
        <v>2034822.8</v>
      </c>
      <c r="E2" s="7">
        <v>0</v>
      </c>
      <c r="F2" s="7">
        <v>0</v>
      </c>
      <c r="G2" s="8">
        <f t="shared" ref="G2:G274" si="0">(B2/1000)*(C2*1+D2*2)</f>
        <v>5853.1815800000004</v>
      </c>
      <c r="H2" s="8">
        <f t="shared" ref="H2:H274" si="1">ABS(C2-ROUND(C2,0))+ABS(D2-ROUND(D2,0))</f>
        <v>0.21999999997206032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1581351.96</v>
      </c>
      <c r="D45" s="2">
        <f>'PR-RAS'!E49</f>
        <v>1816574.1199999999</v>
      </c>
      <c r="E45" s="2">
        <v>0</v>
      </c>
      <c r="F45" s="2">
        <v>0</v>
      </c>
      <c r="G45" s="3">
        <f t="shared" si="0"/>
        <v>229438.00879999995</v>
      </c>
      <c r="H45" s="3">
        <f t="shared" si="1"/>
        <v>0.15999999991618097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1476756.56</v>
      </c>
      <c r="D64" s="2">
        <f>'PR-RAS'!E68</f>
        <v>1729490.71</v>
      </c>
      <c r="E64" s="2">
        <v>0</v>
      </c>
      <c r="F64" s="2">
        <v>0</v>
      </c>
      <c r="G64" s="3">
        <f t="shared" si="0"/>
        <v>310951.49274000002</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1474956.96</v>
      </c>
      <c r="D65" s="2">
        <f>'PR-RAS'!E69</f>
        <v>1721013.08</v>
      </c>
      <c r="E65" s="2">
        <v>0</v>
      </c>
      <c r="F65" s="2">
        <v>0</v>
      </c>
      <c r="G65" s="3">
        <f t="shared" si="0"/>
        <v>314686.91967999999</v>
      </c>
      <c r="H65" s="3">
        <f t="shared" si="1"/>
        <v>0.12000000011175871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1799.6</v>
      </c>
      <c r="D66" s="2">
        <f>'PR-RAS'!E70</f>
        <v>8477.6299999999992</v>
      </c>
      <c r="E66" s="2">
        <v>0</v>
      </c>
      <c r="F66" s="2">
        <v>0</v>
      </c>
      <c r="G66" s="3">
        <f t="shared" si="0"/>
        <v>1219.0658999999998</v>
      </c>
      <c r="H66" s="3">
        <f t="shared" si="1"/>
        <v>0.7700000000008913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104595.4</v>
      </c>
      <c r="D70" s="2">
        <f>'PR-RAS'!E74</f>
        <v>87083.41</v>
      </c>
      <c r="E70" s="2">
        <v>0</v>
      </c>
      <c r="F70" s="2">
        <v>0</v>
      </c>
      <c r="G70" s="3">
        <f t="shared" si="0"/>
        <v>19234.59318</v>
      </c>
      <c r="H70" s="3">
        <f t="shared" si="1"/>
        <v>0.80999999999767169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104595.4</v>
      </c>
      <c r="D71" s="2">
        <f>'PR-RAS'!E75</f>
        <v>87083.41</v>
      </c>
      <c r="E71" s="2">
        <v>0</v>
      </c>
      <c r="F71" s="2">
        <v>0</v>
      </c>
      <c r="G71" s="3">
        <f t="shared" si="0"/>
        <v>19513.3554</v>
      </c>
      <c r="H71" s="3">
        <f t="shared" si="1"/>
        <v>0.80999999999767169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19433.21</v>
      </c>
      <c r="D102" s="2">
        <f>'PR-RAS'!E106</f>
        <v>23090.37</v>
      </c>
      <c r="E102" s="2">
        <v>0</v>
      </c>
      <c r="F102" s="2">
        <v>0</v>
      </c>
      <c r="G102" s="3">
        <f t="shared" si="0"/>
        <v>6627.0089500000004</v>
      </c>
      <c r="H102" s="3">
        <f t="shared" si="1"/>
        <v>0.57999999999810825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19433.21</v>
      </c>
      <c r="D108" s="2">
        <f>'PR-RAS'!E112</f>
        <v>23090.37</v>
      </c>
      <c r="E108" s="2">
        <v>0</v>
      </c>
      <c r="F108" s="2">
        <v>0</v>
      </c>
      <c r="G108" s="3">
        <f t="shared" si="0"/>
        <v>7020.69265</v>
      </c>
      <c r="H108" s="3">
        <f t="shared" si="1"/>
        <v>0.57999999999810825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19433.21</v>
      </c>
      <c r="D113" s="2">
        <f>'PR-RAS'!E117</f>
        <v>23090.37</v>
      </c>
      <c r="E113" s="2">
        <v>0</v>
      </c>
      <c r="F113" s="2">
        <v>0</v>
      </c>
      <c r="G113" s="3">
        <f t="shared" si="0"/>
        <v>7348.7623999999996</v>
      </c>
      <c r="H113" s="3">
        <f t="shared" si="1"/>
        <v>0.57999999999810825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21670.86</v>
      </c>
      <c r="D121" s="2">
        <f>'PR-RAS'!E125</f>
        <v>29385.5</v>
      </c>
      <c r="E121" s="2">
        <v>0</v>
      </c>
      <c r="F121" s="2">
        <v>0</v>
      </c>
      <c r="G121" s="3">
        <f t="shared" si="0"/>
        <v>9653.0231999999996</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21670.86</v>
      </c>
      <c r="D122" s="2">
        <f>'PR-RAS'!E126</f>
        <v>29385.5</v>
      </c>
      <c r="E122" s="2">
        <v>0</v>
      </c>
      <c r="F122" s="2">
        <v>0</v>
      </c>
      <c r="G122" s="3">
        <f t="shared" si="0"/>
        <v>9733.4650600000004</v>
      </c>
      <c r="H122" s="3">
        <f t="shared" si="1"/>
        <v>0.63999999999941792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9544.31</v>
      </c>
      <c r="D123" s="2">
        <f>'PR-RAS'!E127</f>
        <v>5704.45</v>
      </c>
      <c r="E123" s="2">
        <v>0</v>
      </c>
      <c r="F123" s="2">
        <v>0</v>
      </c>
      <c r="G123" s="3">
        <f t="shared" si="0"/>
        <v>2556.29162</v>
      </c>
      <c r="H123" s="3">
        <f t="shared" si="1"/>
        <v>0.75999999999930878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12126.55</v>
      </c>
      <c r="D124" s="2">
        <f>'PR-RAS'!E128</f>
        <v>23681.05</v>
      </c>
      <c r="E124" s="2">
        <v>0</v>
      </c>
      <c r="F124" s="2">
        <v>0</v>
      </c>
      <c r="G124" s="3">
        <f t="shared" si="0"/>
        <v>7317.1039499999988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161079.95000000001</v>
      </c>
      <c r="D130" s="2">
        <f>'PR-RAS'!E134</f>
        <v>165772.81</v>
      </c>
      <c r="E130" s="2">
        <v>0</v>
      </c>
      <c r="F130" s="2">
        <v>0</v>
      </c>
      <c r="G130" s="3">
        <f t="shared" si="0"/>
        <v>63548.698530000001</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161079.95000000001</v>
      </c>
      <c r="D131" s="2">
        <f>'PR-RAS'!E135</f>
        <v>165772.81</v>
      </c>
      <c r="E131" s="2">
        <v>0</v>
      </c>
      <c r="F131" s="2">
        <v>0</v>
      </c>
      <c r="G131" s="3">
        <f t="shared" si="0"/>
        <v>64041.324100000005</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159826.81</v>
      </c>
      <c r="D132" s="2">
        <f>'PR-RAS'!E136</f>
        <v>164012.81</v>
      </c>
      <c r="E132" s="2">
        <v>0</v>
      </c>
      <c r="F132" s="2">
        <v>0</v>
      </c>
      <c r="G132" s="3">
        <f t="shared" si="0"/>
        <v>63908.66833</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1253.1400000000001</v>
      </c>
      <c r="D133" s="2">
        <f>'PR-RAS'!E137</f>
        <v>1760</v>
      </c>
      <c r="E133" s="2">
        <v>0</v>
      </c>
      <c r="F133" s="2">
        <v>0</v>
      </c>
      <c r="G133" s="3">
        <f t="shared" si="0"/>
        <v>630.05448000000013</v>
      </c>
      <c r="H133" s="3">
        <f t="shared" si="1"/>
        <v>0.14000000000010004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1735570.6</v>
      </c>
      <c r="D148" s="2">
        <f>'PR-RAS'!E152</f>
        <v>2025808.7300000002</v>
      </c>
      <c r="E148" s="2">
        <v>0</v>
      </c>
      <c r="F148" s="2">
        <v>0</v>
      </c>
      <c r="G148" s="3">
        <f t="shared" si="0"/>
        <v>850716.64482000005</v>
      </c>
      <c r="H148" s="3">
        <f t="shared" si="1"/>
        <v>0.66999999969266355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1501143.36</v>
      </c>
      <c r="D149" s="2">
        <f>'PR-RAS'!E153</f>
        <v>1771459.81</v>
      </c>
      <c r="E149" s="2">
        <v>0</v>
      </c>
      <c r="F149" s="2">
        <v>0</v>
      </c>
      <c r="G149" s="3">
        <f t="shared" si="0"/>
        <v>746521.32104000007</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1242155.56</v>
      </c>
      <c r="D150" s="2">
        <f>'PR-RAS'!E154</f>
        <v>1468890.33</v>
      </c>
      <c r="E150" s="2">
        <v>0</v>
      </c>
      <c r="F150" s="2">
        <v>0</v>
      </c>
      <c r="G150" s="3">
        <f t="shared" si="0"/>
        <v>622810.49678000004</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1216676.8999999999</v>
      </c>
      <c r="D151" s="2">
        <f>'PR-RAS'!E155</f>
        <v>1432014.87</v>
      </c>
      <c r="E151" s="2">
        <v>0</v>
      </c>
      <c r="F151" s="2">
        <v>0</v>
      </c>
      <c r="G151" s="3">
        <f t="shared" si="0"/>
        <v>612105.99600000004</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18354.86</v>
      </c>
      <c r="D153" s="2">
        <f>'PR-RAS'!E157</f>
        <v>20158.939999999999</v>
      </c>
      <c r="E153" s="2">
        <v>0</v>
      </c>
      <c r="F153" s="2">
        <v>0</v>
      </c>
      <c r="G153" s="3">
        <f t="shared" si="0"/>
        <v>8918.25648</v>
      </c>
      <c r="H153" s="3">
        <f t="shared" si="1"/>
        <v>0.2000000000007276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7123.8</v>
      </c>
      <c r="D154" s="2">
        <f>'PR-RAS'!E158</f>
        <v>16716.52</v>
      </c>
      <c r="E154" s="2">
        <v>0</v>
      </c>
      <c r="F154" s="2">
        <v>0</v>
      </c>
      <c r="G154" s="3">
        <f t="shared" si="0"/>
        <v>6205.1965200000004</v>
      </c>
      <c r="H154" s="3">
        <f t="shared" si="1"/>
        <v>0.67999999999938154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53603.57</v>
      </c>
      <c r="D155" s="2">
        <f>'PR-RAS'!E159</f>
        <v>59044.959999999999</v>
      </c>
      <c r="E155" s="2">
        <v>0</v>
      </c>
      <c r="F155" s="2">
        <v>0</v>
      </c>
      <c r="G155" s="3">
        <f t="shared" si="0"/>
        <v>26440.797459999998</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205384.23</v>
      </c>
      <c r="D156" s="2">
        <f>'PR-RAS'!E160</f>
        <v>243524.52</v>
      </c>
      <c r="E156" s="2">
        <v>0</v>
      </c>
      <c r="F156" s="2">
        <v>0</v>
      </c>
      <c r="G156" s="3">
        <f t="shared" si="0"/>
        <v>107327.15685</v>
      </c>
      <c r="H156" s="3">
        <f t="shared" si="1"/>
        <v>0.71000000002095476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205384.23</v>
      </c>
      <c r="D158" s="2">
        <f>'PR-RAS'!E162</f>
        <v>243524.52</v>
      </c>
      <c r="E158" s="2">
        <v>0</v>
      </c>
      <c r="F158" s="2">
        <v>0</v>
      </c>
      <c r="G158" s="3">
        <f t="shared" si="0"/>
        <v>108712.02339</v>
      </c>
      <c r="H158" s="3">
        <f t="shared" si="1"/>
        <v>0.71000000002095476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232863.82</v>
      </c>
      <c r="D160" s="2">
        <f>'PR-RAS'!E164</f>
        <v>250967.58000000002</v>
      </c>
      <c r="E160" s="2">
        <v>0</v>
      </c>
      <c r="F160" s="2">
        <v>0</v>
      </c>
      <c r="G160" s="3">
        <f t="shared" si="0"/>
        <v>116833.03782</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109399.63</v>
      </c>
      <c r="D161" s="2">
        <f>'PR-RAS'!E165</f>
        <v>110068.75</v>
      </c>
      <c r="E161" s="2">
        <v>0</v>
      </c>
      <c r="F161" s="2">
        <v>0</v>
      </c>
      <c r="G161" s="3">
        <f t="shared" si="0"/>
        <v>52725.940800000004</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69495.960000000006</v>
      </c>
      <c r="D162" s="2">
        <f>'PR-RAS'!E166</f>
        <v>69990.53</v>
      </c>
      <c r="E162" s="2">
        <v>0</v>
      </c>
      <c r="F162" s="2">
        <v>0</v>
      </c>
      <c r="G162" s="3">
        <f t="shared" si="0"/>
        <v>33725.800220000005</v>
      </c>
      <c r="H162" s="3">
        <f t="shared" si="1"/>
        <v>0.50999999999476131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35500</v>
      </c>
      <c r="D163" s="2">
        <f>'PR-RAS'!E167</f>
        <v>33849.39</v>
      </c>
      <c r="E163" s="2">
        <v>0</v>
      </c>
      <c r="F163" s="2">
        <v>0</v>
      </c>
      <c r="G163" s="3">
        <f t="shared" si="0"/>
        <v>16718.202359999999</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3904.67</v>
      </c>
      <c r="D164" s="2">
        <f>'PR-RAS'!E168</f>
        <v>3546.88</v>
      </c>
      <c r="E164" s="2">
        <v>0</v>
      </c>
      <c r="F164" s="2">
        <v>0</v>
      </c>
      <c r="G164" s="3">
        <f t="shared" si="0"/>
        <v>1792.7440900000001</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499</v>
      </c>
      <c r="D165" s="2">
        <f>'PR-RAS'!E169</f>
        <v>2681.95</v>
      </c>
      <c r="E165" s="2">
        <v>0</v>
      </c>
      <c r="F165" s="2">
        <v>0</v>
      </c>
      <c r="G165" s="3">
        <f t="shared" si="0"/>
        <v>961.51559999999995</v>
      </c>
      <c r="H165" s="3">
        <f t="shared" si="1"/>
        <v>5.0000000000181899E-2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57157.62</v>
      </c>
      <c r="D166" s="2">
        <f>'PR-RAS'!E170</f>
        <v>62067.95</v>
      </c>
      <c r="E166" s="2">
        <v>0</v>
      </c>
      <c r="F166" s="2">
        <v>0</v>
      </c>
      <c r="G166" s="3">
        <f t="shared" si="0"/>
        <v>29913.430799999998</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7677.96</v>
      </c>
      <c r="D167" s="2">
        <f>'PR-RAS'!E171</f>
        <v>8940.25</v>
      </c>
      <c r="E167" s="2">
        <v>0</v>
      </c>
      <c r="F167" s="2">
        <v>0</v>
      </c>
      <c r="G167" s="3">
        <f t="shared" si="0"/>
        <v>4242.7043599999997</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16306.41</v>
      </c>
      <c r="D168" s="2">
        <f>'PR-RAS'!E172</f>
        <v>15471.92</v>
      </c>
      <c r="E168" s="2">
        <v>0</v>
      </c>
      <c r="F168" s="2">
        <v>0</v>
      </c>
      <c r="G168" s="3">
        <f t="shared" si="0"/>
        <v>7890.7917500000003</v>
      </c>
      <c r="H168" s="3">
        <f t="shared" si="1"/>
        <v>0.48999999999978172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28913.26</v>
      </c>
      <c r="D169" s="2">
        <f>'PR-RAS'!E173</f>
        <v>31940.25</v>
      </c>
      <c r="E169" s="2">
        <v>0</v>
      </c>
      <c r="F169" s="2">
        <v>0</v>
      </c>
      <c r="G169" s="3">
        <f t="shared" si="0"/>
        <v>15589.35168</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4075.12</v>
      </c>
      <c r="D170" s="2">
        <f>'PR-RAS'!E174</f>
        <v>4139.5600000000004</v>
      </c>
      <c r="E170" s="2">
        <v>0</v>
      </c>
      <c r="F170" s="2">
        <v>0</v>
      </c>
      <c r="G170" s="3">
        <f t="shared" si="0"/>
        <v>2087.8665600000004</v>
      </c>
      <c r="H170" s="3">
        <f t="shared" si="1"/>
        <v>0.55999999999949068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413.97</v>
      </c>
      <c r="E171" s="2">
        <v>0</v>
      </c>
      <c r="F171" s="2">
        <v>0</v>
      </c>
      <c r="G171" s="3">
        <f t="shared" si="0"/>
        <v>140.74980000000002</v>
      </c>
      <c r="H171" s="3">
        <f t="shared" si="1"/>
        <v>2.9999999999972715E-2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184.87</v>
      </c>
      <c r="D173" s="2">
        <f>'PR-RAS'!E177</f>
        <v>1162</v>
      </c>
      <c r="E173" s="2">
        <v>0</v>
      </c>
      <c r="F173" s="2">
        <v>0</v>
      </c>
      <c r="G173" s="3">
        <f t="shared" si="0"/>
        <v>431.52563999999995</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38104.219999999994</v>
      </c>
      <c r="D174" s="2">
        <f>'PR-RAS'!E178</f>
        <v>44126.8</v>
      </c>
      <c r="E174" s="2">
        <v>0</v>
      </c>
      <c r="F174" s="2">
        <v>0</v>
      </c>
      <c r="G174" s="3">
        <f t="shared" si="0"/>
        <v>21859.902859999998</v>
      </c>
      <c r="H174" s="3">
        <f t="shared" si="1"/>
        <v>0.41999999999097781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2132.62</v>
      </c>
      <c r="D175" s="2">
        <f>'PR-RAS'!E179</f>
        <v>2581.91</v>
      </c>
      <c r="E175" s="2">
        <v>0</v>
      </c>
      <c r="F175" s="2">
        <v>0</v>
      </c>
      <c r="G175" s="3">
        <f t="shared" si="0"/>
        <v>1269.5805599999999</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13619.91</v>
      </c>
      <c r="D176" s="2">
        <f>'PR-RAS'!E180</f>
        <v>13132.15</v>
      </c>
      <c r="E176" s="2">
        <v>0</v>
      </c>
      <c r="F176" s="2">
        <v>0</v>
      </c>
      <c r="G176" s="3">
        <f t="shared" si="0"/>
        <v>6979.7367499999991</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254.88</v>
      </c>
      <c r="D177" s="2">
        <f>'PR-RAS'!E181</f>
        <v>1795.53</v>
      </c>
      <c r="E177" s="2">
        <v>0</v>
      </c>
      <c r="F177" s="2">
        <v>0</v>
      </c>
      <c r="G177" s="3">
        <f t="shared" si="0"/>
        <v>676.88544000000002</v>
      </c>
      <c r="H177" s="3">
        <f t="shared" si="1"/>
        <v>0.59000000000003183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3065.43</v>
      </c>
      <c r="D178" s="2">
        <f>'PR-RAS'!E182</f>
        <v>5374.76</v>
      </c>
      <c r="E178" s="2">
        <v>0</v>
      </c>
      <c r="F178" s="2">
        <v>0</v>
      </c>
      <c r="G178" s="3">
        <f t="shared" si="0"/>
        <v>2445.2461499999999</v>
      </c>
      <c r="H178" s="3">
        <f t="shared" si="1"/>
        <v>0.66999999999961801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1500</v>
      </c>
      <c r="D179" s="2">
        <f>'PR-RAS'!E183</f>
        <v>1500</v>
      </c>
      <c r="E179" s="2">
        <v>0</v>
      </c>
      <c r="F179" s="2">
        <v>0</v>
      </c>
      <c r="G179" s="3">
        <f t="shared" si="0"/>
        <v>801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2688.6</v>
      </c>
      <c r="D180" s="2">
        <f>'PR-RAS'!E184</f>
        <v>2036.97</v>
      </c>
      <c r="E180" s="2">
        <v>0</v>
      </c>
      <c r="F180" s="2">
        <v>0</v>
      </c>
      <c r="G180" s="3">
        <f t="shared" si="0"/>
        <v>1210.4946599999998</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3404.33</v>
      </c>
      <c r="D181" s="2">
        <f>'PR-RAS'!E185</f>
        <v>5181.12</v>
      </c>
      <c r="E181" s="2">
        <v>0</v>
      </c>
      <c r="F181" s="2">
        <v>0</v>
      </c>
      <c r="G181" s="3">
        <f t="shared" si="0"/>
        <v>2477.9825999999998</v>
      </c>
      <c r="H181" s="3">
        <f t="shared" si="1"/>
        <v>0.4499999999998181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2748.92</v>
      </c>
      <c r="D182" s="2">
        <f>'PR-RAS'!E186</f>
        <v>2993.75</v>
      </c>
      <c r="E182" s="2">
        <v>0</v>
      </c>
      <c r="F182" s="2">
        <v>0</v>
      </c>
      <c r="G182" s="3">
        <f t="shared" si="0"/>
        <v>1581.2920199999999</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8689.5300000000007</v>
      </c>
      <c r="D183" s="2">
        <f>'PR-RAS'!E187</f>
        <v>9530.61</v>
      </c>
      <c r="E183" s="2">
        <v>0</v>
      </c>
      <c r="F183" s="2">
        <v>0</v>
      </c>
      <c r="G183" s="3">
        <f t="shared" si="0"/>
        <v>5050.6364999999996</v>
      </c>
      <c r="H183" s="3">
        <f t="shared" si="1"/>
        <v>0.85999999999876309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11687</v>
      </c>
      <c r="D184" s="2">
        <f>'PR-RAS'!E188</f>
        <v>15060</v>
      </c>
      <c r="E184" s="2">
        <v>0</v>
      </c>
      <c r="F184" s="2">
        <v>0</v>
      </c>
      <c r="G184" s="3">
        <f t="shared" si="0"/>
        <v>7650.6809999999996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16515.350000000002</v>
      </c>
      <c r="D190" s="2">
        <f>'PR-RAS'!E194</f>
        <v>19644.080000000002</v>
      </c>
      <c r="E190" s="2">
        <v>0</v>
      </c>
      <c r="F190" s="2">
        <v>0</v>
      </c>
      <c r="G190" s="3">
        <f t="shared" si="0"/>
        <v>10546.863390000002</v>
      </c>
      <c r="H190" s="3">
        <f t="shared" si="1"/>
        <v>0.43000000000392902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1761.42</v>
      </c>
      <c r="D192" s="2">
        <f>'PR-RAS'!E196</f>
        <v>1951.79</v>
      </c>
      <c r="E192" s="2">
        <v>0</v>
      </c>
      <c r="F192" s="2">
        <v>0</v>
      </c>
      <c r="G192" s="3">
        <f t="shared" si="0"/>
        <v>1082.0150000000001</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3666.8</v>
      </c>
      <c r="D193" s="2">
        <f>'PR-RAS'!E197</f>
        <v>7596.47</v>
      </c>
      <c r="E193" s="2">
        <v>0</v>
      </c>
      <c r="F193" s="2">
        <v>0</v>
      </c>
      <c r="G193" s="3">
        <f t="shared" si="0"/>
        <v>3621.0700800000004</v>
      </c>
      <c r="H193" s="3">
        <f t="shared" si="1"/>
        <v>0.67000000000007276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3696</v>
      </c>
      <c r="D195" s="2">
        <f>'PR-RAS'!E199</f>
        <v>4664.83</v>
      </c>
      <c r="E195" s="2">
        <v>0</v>
      </c>
      <c r="F195" s="2">
        <v>0</v>
      </c>
      <c r="G195" s="3">
        <f t="shared" si="0"/>
        <v>2526.97804</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7366.13</v>
      </c>
      <c r="D197" s="2">
        <f>'PR-RAS'!E201</f>
        <v>5405.99</v>
      </c>
      <c r="E197" s="2">
        <v>0</v>
      </c>
      <c r="F197" s="2">
        <v>0</v>
      </c>
      <c r="G197" s="3">
        <f t="shared" si="0"/>
        <v>3562.9095600000001</v>
      </c>
      <c r="H197" s="3">
        <f t="shared" si="1"/>
        <v>0.14000000000032742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1563.42</v>
      </c>
      <c r="D269" s="2">
        <f>'PR-RAS'!E273</f>
        <v>3381.34</v>
      </c>
      <c r="E269" s="2">
        <v>0</v>
      </c>
      <c r="F269" s="2">
        <v>0</v>
      </c>
      <c r="G269" s="3">
        <f t="shared" si="0"/>
        <v>2231.3948</v>
      </c>
      <c r="H269" s="3">
        <f t="shared" si="1"/>
        <v>0.76000000000021828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1563.42</v>
      </c>
      <c r="D270" s="2">
        <f>'PR-RAS'!E274</f>
        <v>3381.34</v>
      </c>
      <c r="E270" s="2">
        <v>0</v>
      </c>
      <c r="F270" s="2">
        <v>0</v>
      </c>
      <c r="G270" s="3">
        <f t="shared" si="0"/>
        <v>2239.7209000000003</v>
      </c>
      <c r="H270" s="3">
        <f t="shared" si="1"/>
        <v>0.76000000000021828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1563.42</v>
      </c>
      <c r="D272" s="2">
        <f>'PR-RAS'!E276</f>
        <v>3381.34</v>
      </c>
      <c r="E272" s="2">
        <v>0</v>
      </c>
      <c r="F272" s="2">
        <v>0</v>
      </c>
      <c r="G272" s="3">
        <f t="shared" si="0"/>
        <v>2256.3731000000002</v>
      </c>
      <c r="H272" s="3">
        <f t="shared" si="1"/>
        <v>0.76000000000021828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1735570.6</v>
      </c>
      <c r="D295" s="2">
        <f>'PR-RAS'!E299</f>
        <v>2025808.7300000002</v>
      </c>
      <c r="E295" s="2">
        <v>0</v>
      </c>
      <c r="F295" s="2">
        <v>0</v>
      </c>
      <c r="G295" s="3">
        <f t="shared" si="12"/>
        <v>1701433.2896400001</v>
      </c>
      <c r="H295" s="3">
        <f t="shared" si="13"/>
        <v>0.66999999969266355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47965.379999999888</v>
      </c>
      <c r="D296" s="2">
        <f>'PR-RAS'!E300</f>
        <v>9014.0699999998324</v>
      </c>
      <c r="E296" s="2">
        <v>0</v>
      </c>
      <c r="F296" s="2">
        <v>0</v>
      </c>
      <c r="G296" s="3">
        <f t="shared" si="12"/>
        <v>19468.088399999866</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43027.74</v>
      </c>
      <c r="D298" s="2">
        <f>'PR-RAS'!E302</f>
        <v>90138.97</v>
      </c>
      <c r="E298" s="2">
        <v>0</v>
      </c>
      <c r="F298" s="2">
        <v>0</v>
      </c>
      <c r="G298" s="3">
        <f t="shared" si="12"/>
        <v>66321.786959999998</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171970.46</v>
      </c>
      <c r="D300" s="2">
        <f>'PR-RAS'!E304</f>
        <v>284282.83</v>
      </c>
      <c r="E300" s="2">
        <v>0</v>
      </c>
      <c r="F300" s="2">
        <v>0</v>
      </c>
      <c r="G300" s="3">
        <f t="shared" si="12"/>
        <v>221420.29987999998</v>
      </c>
      <c r="H300" s="3">
        <f t="shared" si="13"/>
        <v>0.62999999997555278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3982.03</v>
      </c>
      <c r="D301" s="2">
        <f>'PR-RAS'!E305</f>
        <v>6725.02</v>
      </c>
      <c r="E301" s="2">
        <v>0</v>
      </c>
      <c r="F301" s="2">
        <v>0</v>
      </c>
      <c r="G301" s="3">
        <f t="shared" si="12"/>
        <v>5229.6210000000001</v>
      </c>
      <c r="H301" s="3">
        <f t="shared" si="13"/>
        <v>5.0000000000636646E-2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4619.08</v>
      </c>
      <c r="D355" s="2">
        <f>'PR-RAS'!E360</f>
        <v>5203.57</v>
      </c>
      <c r="E355" s="2">
        <v>0</v>
      </c>
      <c r="F355" s="2">
        <v>0</v>
      </c>
      <c r="G355" s="3">
        <f t="shared" si="12"/>
        <v>5319.2818799999995</v>
      </c>
      <c r="H355" s="3">
        <f t="shared" si="13"/>
        <v>0.51000000000021828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3490.94</v>
      </c>
      <c r="D368" s="2">
        <f>'PR-RAS'!E373</f>
        <v>5203.57</v>
      </c>
      <c r="E368" s="2">
        <v>0</v>
      </c>
      <c r="F368" s="2">
        <v>0</v>
      </c>
      <c r="G368" s="3">
        <f t="shared" si="12"/>
        <v>5100.5953600000003</v>
      </c>
      <c r="H368" s="3">
        <f t="shared" si="13"/>
        <v>0.49000000000023647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2099.69</v>
      </c>
      <c r="D374" s="2">
        <f>'PR-RAS'!E379</f>
        <v>3388.99</v>
      </c>
      <c r="E374" s="2">
        <v>0</v>
      </c>
      <c r="F374" s="2">
        <v>0</v>
      </c>
      <c r="G374" s="3">
        <f t="shared" si="12"/>
        <v>3311.3709100000001</v>
      </c>
      <c r="H374" s="3">
        <f t="shared" si="13"/>
        <v>0.32000000000016371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3235</v>
      </c>
      <c r="E375" s="2">
        <v>0</v>
      </c>
      <c r="F375" s="2">
        <v>0</v>
      </c>
      <c r="G375" s="3">
        <f t="shared" si="12"/>
        <v>2419.7800000000002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2099.69</v>
      </c>
      <c r="D381" s="2">
        <f>'PR-RAS'!E386</f>
        <v>153.99</v>
      </c>
      <c r="E381" s="2">
        <v>0</v>
      </c>
      <c r="F381" s="2">
        <v>0</v>
      </c>
      <c r="G381" s="3">
        <f t="shared" si="12"/>
        <v>914.91460000000006</v>
      </c>
      <c r="H381" s="3">
        <f t="shared" si="13"/>
        <v>0.31999999999993634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1391.25</v>
      </c>
      <c r="D388" s="2">
        <f>'PR-RAS'!E393</f>
        <v>1814.58</v>
      </c>
      <c r="E388" s="2">
        <v>0</v>
      </c>
      <c r="F388" s="2">
        <v>0</v>
      </c>
      <c r="G388" s="3">
        <f t="shared" si="12"/>
        <v>1942.89867</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1391.25</v>
      </c>
      <c r="D389" s="2">
        <f>'PR-RAS'!E394</f>
        <v>1814.58</v>
      </c>
      <c r="E389" s="2">
        <v>0</v>
      </c>
      <c r="F389" s="2">
        <v>0</v>
      </c>
      <c r="G389" s="3">
        <f t="shared" si="12"/>
        <v>1947.9190799999999</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1128.1400000000001</v>
      </c>
      <c r="D407" s="2">
        <f>'PR-RAS'!E412</f>
        <v>0</v>
      </c>
      <c r="E407" s="2">
        <v>0</v>
      </c>
      <c r="F407" s="2">
        <v>0</v>
      </c>
      <c r="G407" s="3">
        <f t="shared" si="12"/>
        <v>458.0248400000001</v>
      </c>
      <c r="H407" s="3">
        <f t="shared" si="13"/>
        <v>0.14000000000010004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1128.1400000000001</v>
      </c>
      <c r="D409" s="2">
        <f>'PR-RAS'!E414</f>
        <v>0</v>
      </c>
      <c r="E409" s="2">
        <v>0</v>
      </c>
      <c r="F409" s="2">
        <v>0</v>
      </c>
      <c r="G409" s="3">
        <f t="shared" si="12"/>
        <v>460.28111999999999</v>
      </c>
      <c r="H409" s="3">
        <f t="shared" si="13"/>
        <v>0.14000000000010004</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4619.08</v>
      </c>
      <c r="D413" s="2">
        <f>'PR-RAS'!E418</f>
        <v>5203.57</v>
      </c>
      <c r="E413" s="2">
        <v>0</v>
      </c>
      <c r="F413" s="2">
        <v>0</v>
      </c>
      <c r="G413" s="3">
        <f t="shared" si="12"/>
        <v>6190.802639999999</v>
      </c>
      <c r="H413" s="3">
        <f t="shared" si="13"/>
        <v>0.51000000000021828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3764.93</v>
      </c>
      <c r="D414" s="2">
        <f>'PR-RAS'!E419</f>
        <v>0</v>
      </c>
      <c r="E414" s="2">
        <v>0</v>
      </c>
      <c r="F414" s="2">
        <v>0</v>
      </c>
      <c r="G414" s="3">
        <f t="shared" si="12"/>
        <v>1554.9160899999999</v>
      </c>
      <c r="H414" s="3">
        <f t="shared" si="13"/>
        <v>7.0000000000163709E-2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1814.58</v>
      </c>
      <c r="E415" s="2">
        <v>0</v>
      </c>
      <c r="F415" s="2">
        <v>0</v>
      </c>
      <c r="G415" s="3">
        <f t="shared" si="12"/>
        <v>1502.4722399999998</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1783535.98</v>
      </c>
      <c r="D417" s="2">
        <f>'PR-RAS'!E422</f>
        <v>2034822.8</v>
      </c>
      <c r="E417" s="2">
        <v>0</v>
      </c>
      <c r="F417" s="2">
        <v>0</v>
      </c>
      <c r="G417" s="3">
        <f t="shared" si="12"/>
        <v>2434923.5372799998</v>
      </c>
      <c r="H417" s="3">
        <f t="shared" si="13"/>
        <v>0.21999999997206032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1740189.6800000002</v>
      </c>
      <c r="D418" s="2">
        <f>'PR-RAS'!E423</f>
        <v>2031012.3000000003</v>
      </c>
      <c r="E418" s="2">
        <v>0</v>
      </c>
      <c r="F418" s="2">
        <v>0</v>
      </c>
      <c r="G418" s="3">
        <f t="shared" si="12"/>
        <v>2419523.3547600005</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43346.299999999814</v>
      </c>
      <c r="D419" s="2">
        <f>'PR-RAS'!E424</f>
        <v>3810.4999999997672</v>
      </c>
      <c r="E419" s="2">
        <v>0</v>
      </c>
      <c r="F419" s="2">
        <v>0</v>
      </c>
      <c r="G419" s="3">
        <f t="shared" si="12"/>
        <v>21304.331399999726</v>
      </c>
      <c r="H419" s="3">
        <f t="shared" si="13"/>
        <v>0.79999999958090484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46792.67</v>
      </c>
      <c r="D421" s="2">
        <f>'PR-RAS'!E426</f>
        <v>88324.39</v>
      </c>
      <c r="E421" s="2">
        <v>0</v>
      </c>
      <c r="F421" s="2">
        <v>0</v>
      </c>
      <c r="G421" s="3">
        <f t="shared" si="12"/>
        <v>93845.409</v>
      </c>
      <c r="H421" s="3">
        <f t="shared" si="13"/>
        <v>0.72000000000116415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171970.46</v>
      </c>
      <c r="D423" s="2">
        <f>'PR-RAS'!E428</f>
        <v>284282.83</v>
      </c>
      <c r="E423" s="2">
        <v>0</v>
      </c>
      <c r="F423" s="2">
        <v>0</v>
      </c>
      <c r="G423" s="3">
        <f t="shared" si="12"/>
        <v>312506.24264000001</v>
      </c>
      <c r="H423" s="3">
        <f t="shared" si="13"/>
        <v>0.62999999997555278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1783535.98</v>
      </c>
      <c r="D637" s="2">
        <f>'PR-RAS'!E643</f>
        <v>2034822.8</v>
      </c>
      <c r="E637" s="2">
        <v>0</v>
      </c>
      <c r="F637" s="2">
        <v>0</v>
      </c>
      <c r="G637" s="3">
        <f t="shared" si="14"/>
        <v>3722623.4848799999</v>
      </c>
      <c r="H637" s="3">
        <f t="shared" si="15"/>
        <v>0.21999999997206032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1740189.6800000002</v>
      </c>
      <c r="D638" s="2">
        <f>'PR-RAS'!E644</f>
        <v>2031012.3000000003</v>
      </c>
      <c r="E638" s="2">
        <v>0</v>
      </c>
      <c r="F638" s="2">
        <v>0</v>
      </c>
      <c r="G638" s="3">
        <f t="shared" si="14"/>
        <v>3696010.4963600007</v>
      </c>
      <c r="H638" s="3">
        <f t="shared" si="15"/>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43346.299999999814</v>
      </c>
      <c r="D639" s="2">
        <f>'PR-RAS'!E645</f>
        <v>3810.4999999997672</v>
      </c>
      <c r="E639" s="2">
        <v>0</v>
      </c>
      <c r="F639" s="2">
        <v>0</v>
      </c>
      <c r="G639" s="3">
        <f t="shared" si="14"/>
        <v>32517.137399999585</v>
      </c>
      <c r="H639" s="3">
        <f t="shared" si="15"/>
        <v>0.79999999958090484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46792.67</v>
      </c>
      <c r="D641" s="2">
        <f>'PR-RAS'!E647</f>
        <v>88324.39</v>
      </c>
      <c r="E641" s="2">
        <v>0</v>
      </c>
      <c r="F641" s="2">
        <v>0</v>
      </c>
      <c r="G641" s="3">
        <f t="shared" si="14"/>
        <v>143002.52800000002</v>
      </c>
      <c r="H641" s="3">
        <f t="shared" si="15"/>
        <v>0.72000000000116415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90138.969999999812</v>
      </c>
      <c r="D643" s="2">
        <f>'PR-RAS'!E649</f>
        <v>92134.889999999767</v>
      </c>
      <c r="E643" s="2">
        <v>0</v>
      </c>
      <c r="F643" s="2">
        <v>0</v>
      </c>
      <c r="G643" s="3">
        <f t="shared" si="14"/>
        <v>176170.4174999996</v>
      </c>
      <c r="H643" s="3">
        <f t="shared" si="15"/>
        <v>0.14000000042142347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126301.55</v>
      </c>
      <c r="D645" s="2">
        <f>'PR-RAS'!E651</f>
        <v>116633.58</v>
      </c>
      <c r="E645" s="2">
        <v>0</v>
      </c>
      <c r="F645" s="2">
        <v>0</v>
      </c>
      <c r="G645" s="3">
        <f t="shared" si="14"/>
        <v>231562.24924000003</v>
      </c>
      <c r="H645" s="3">
        <f t="shared" si="15"/>
        <v>0.86999999999534339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56</v>
      </c>
      <c r="D651" s="2">
        <f>'PR-RAS'!E658</f>
        <v>59</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49</v>
      </c>
      <c r="D653" s="2">
        <f>'PR-RAS'!E660</f>
        <v>52</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1474956.96</v>
      </c>
      <c r="D676" s="2">
        <f>'PR-RAS'!E683</f>
        <v>1721013.08</v>
      </c>
      <c r="E676" s="2">
        <v>0</v>
      </c>
      <c r="F676" s="2">
        <v>0</v>
      </c>
      <c r="G676" s="3">
        <f t="shared" si="14"/>
        <v>3318963.6060000001</v>
      </c>
      <c r="H676" s="3">
        <f t="shared" si="15"/>
        <v>0.12000000011175871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1799.6</v>
      </c>
      <c r="D678" s="2">
        <f>'PR-RAS'!E685</f>
        <v>8477.6299999999992</v>
      </c>
      <c r="E678" s="2">
        <v>0</v>
      </c>
      <c r="F678" s="2">
        <v>0</v>
      </c>
      <c r="G678" s="3">
        <f t="shared" si="14"/>
        <v>12697.040219999999</v>
      </c>
      <c r="H678" s="3">
        <f t="shared" si="15"/>
        <v>0.7700000000008913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104595.4</v>
      </c>
      <c r="D695" s="2">
        <f>'PR-RAS'!E702</f>
        <v>87083.41</v>
      </c>
      <c r="E695" s="2">
        <v>0</v>
      </c>
      <c r="F695" s="2">
        <v>0</v>
      </c>
      <c r="G695" s="3">
        <f t="shared" si="14"/>
        <v>193460.98067999998</v>
      </c>
      <c r="H695" s="3">
        <f t="shared" si="15"/>
        <v>0.80999999999767169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19433.21</v>
      </c>
      <c r="D717" s="2">
        <f>'PR-RAS'!E724</f>
        <v>23090.37</v>
      </c>
      <c r="E717" s="2">
        <v>0</v>
      </c>
      <c r="F717" s="2">
        <v>0</v>
      </c>
      <c r="G717" s="3">
        <f t="shared" si="14"/>
        <v>46979.588199999998</v>
      </c>
      <c r="H717" s="3">
        <f t="shared" si="15"/>
        <v>0.57999999999810825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4358.6400000000003</v>
      </c>
      <c r="D725" s="2">
        <f>'PR-RAS'!E732</f>
        <v>5934.38</v>
      </c>
      <c r="E725" s="2">
        <v>0</v>
      </c>
      <c r="F725" s="2">
        <v>0</v>
      </c>
      <c r="G725" s="3">
        <f t="shared" si="14"/>
        <v>11748.6376</v>
      </c>
      <c r="H725" s="3">
        <f t="shared" si="15"/>
        <v>0.73999999999978172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1765.76</v>
      </c>
      <c r="E726" s="2">
        <v>0</v>
      </c>
      <c r="F726" s="2">
        <v>0</v>
      </c>
      <c r="G726" s="3">
        <f t="shared" si="14"/>
        <v>4160.5719999999992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35500</v>
      </c>
      <c r="D727" s="2">
        <f>'PR-RAS'!E734</f>
        <v>33849.39</v>
      </c>
      <c r="E727" s="2">
        <v>0</v>
      </c>
      <c r="F727" s="2">
        <v>0</v>
      </c>
      <c r="G727" s="3">
        <f t="shared" si="14"/>
        <v>74922.314279999991</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2688.6</v>
      </c>
      <c r="D729" s="2">
        <f>'PR-RAS'!E736</f>
        <v>2036.97</v>
      </c>
      <c r="E729" s="2">
        <v>0</v>
      </c>
      <c r="F729" s="2">
        <v>0</v>
      </c>
      <c r="G729" s="3">
        <f t="shared" si="14"/>
        <v>4923.1291199999996</v>
      </c>
      <c r="H729" s="3">
        <f t="shared" si="15"/>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692.64</v>
      </c>
      <c r="D731" s="2">
        <f>'PR-RAS'!E738</f>
        <v>5181.12</v>
      </c>
      <c r="E731" s="2">
        <v>0</v>
      </c>
      <c r="F731" s="2">
        <v>0</v>
      </c>
      <c r="G731" s="3">
        <f t="shared" si="14"/>
        <v>8070.0623999999989</v>
      </c>
      <c r="H731" s="3">
        <f t="shared" si="15"/>
        <v>0.4799999999999045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1015.06</v>
      </c>
      <c r="E735" s="2">
        <v>0</v>
      </c>
      <c r="F735" s="2">
        <v>0</v>
      </c>
      <c r="G735" s="3">
        <f t="shared" si="14"/>
        <v>1490.10808</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8349605.1199999992</v>
      </c>
      <c r="D1011" s="7">
        <f>BILANCA!E6</f>
        <v>8329099.1500000004</v>
      </c>
      <c r="E1011" s="7">
        <v>0</v>
      </c>
      <c r="F1011" s="7">
        <v>0</v>
      </c>
      <c r="G1011" s="8">
        <f t="shared" ref="G1011:G1306" si="38">B1011/1000*C1011+B1011/500*D1011</f>
        <v>25007.80342</v>
      </c>
      <c r="H1011" s="8">
        <f t="shared" si="35"/>
        <v>0.26999999955296516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7929590.3499999996</v>
      </c>
      <c r="D1012" s="2">
        <f>BILANCA!E7</f>
        <v>7787470.9500000002</v>
      </c>
      <c r="E1012" s="2">
        <v>0</v>
      </c>
      <c r="F1012" s="2">
        <v>0</v>
      </c>
      <c r="G1012" s="3">
        <f t="shared" si="38"/>
        <v>47009.0645</v>
      </c>
      <c r="H1012" s="3">
        <f t="shared" si="35"/>
        <v>0.39999999944120646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172738.21000000002</v>
      </c>
      <c r="D1013" s="2">
        <f>BILANCA!E8</f>
        <v>172738.21000000002</v>
      </c>
      <c r="E1013" s="2">
        <v>0</v>
      </c>
      <c r="F1013" s="2">
        <v>0</v>
      </c>
      <c r="G1013" s="3">
        <f t="shared" si="38"/>
        <v>1554.6438900000003</v>
      </c>
      <c r="H1013" s="3">
        <f t="shared" si="35"/>
        <v>0.42000000004190952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141233.13</v>
      </c>
      <c r="D1014" s="2">
        <f>BILANCA!E9</f>
        <v>141233.13</v>
      </c>
      <c r="E1014" s="2">
        <v>0</v>
      </c>
      <c r="F1014" s="2">
        <v>0</v>
      </c>
      <c r="G1014" s="3">
        <f t="shared" si="38"/>
        <v>1694.7975600000002</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31505.08</v>
      </c>
      <c r="D1015" s="2">
        <f>BILANCA!E10</f>
        <v>31505.08</v>
      </c>
      <c r="E1015" s="2">
        <v>0</v>
      </c>
      <c r="F1015" s="2">
        <v>0</v>
      </c>
      <c r="G1015" s="3">
        <f t="shared" si="38"/>
        <v>472.57620000000009</v>
      </c>
      <c r="H1015" s="3">
        <f t="shared" si="35"/>
        <v>0.16000000000349246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7580154.2399999993</v>
      </c>
      <c r="D1017" s="2">
        <f>BILANCA!E12</f>
        <v>7493663.5099999998</v>
      </c>
      <c r="E1017" s="2">
        <v>0</v>
      </c>
      <c r="F1017" s="2">
        <v>0</v>
      </c>
      <c r="G1017" s="3">
        <f t="shared" si="38"/>
        <v>157972.36881999997</v>
      </c>
      <c r="H1017" s="3">
        <f t="shared" si="35"/>
        <v>0.72999999951571226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7499963.2599999998</v>
      </c>
      <c r="D1018" s="2">
        <f>BILANCA!E13</f>
        <v>7406248.2599999998</v>
      </c>
      <c r="E1018" s="2">
        <v>0</v>
      </c>
      <c r="F1018" s="2">
        <v>0</v>
      </c>
      <c r="G1018" s="3">
        <f t="shared" si="38"/>
        <v>178499.67824000001</v>
      </c>
      <c r="H1018" s="3">
        <f t="shared" si="35"/>
        <v>0.51999999955296516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7978542.3899999997</v>
      </c>
      <c r="D1020" s="2">
        <f>BILANCA!E15</f>
        <v>7978542.3899999997</v>
      </c>
      <c r="E1020" s="2">
        <v>0</v>
      </c>
      <c r="F1020" s="2">
        <v>0</v>
      </c>
      <c r="G1020" s="3">
        <f t="shared" si="38"/>
        <v>239356.27169999998</v>
      </c>
      <c r="H1020" s="3">
        <f t="shared" si="35"/>
        <v>0.77999999932944775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4981.99</v>
      </c>
      <c r="D1021" s="2">
        <f>BILANCA!E16</f>
        <v>4981.99</v>
      </c>
      <c r="E1021" s="2">
        <v>0</v>
      </c>
      <c r="F1021" s="2">
        <v>0</v>
      </c>
      <c r="G1021" s="3">
        <f t="shared" si="38"/>
        <v>164.40566999999999</v>
      </c>
      <c r="H1021" s="3">
        <f t="shared" si="35"/>
        <v>2.0000000000436557E-2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483561.12</v>
      </c>
      <c r="D1023" s="2">
        <f>BILANCA!E18</f>
        <v>577276.12</v>
      </c>
      <c r="E1023" s="2">
        <v>0</v>
      </c>
      <c r="F1023" s="2">
        <v>0</v>
      </c>
      <c r="G1023" s="3">
        <f t="shared" si="38"/>
        <v>21295.473679999999</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33565.619999999995</v>
      </c>
      <c r="D1024" s="2">
        <f>BILANCA!E19</f>
        <v>39146.330000000075</v>
      </c>
      <c r="E1024" s="2">
        <v>0</v>
      </c>
      <c r="F1024" s="2">
        <v>0</v>
      </c>
      <c r="G1024" s="3">
        <f t="shared" si="38"/>
        <v>1566.0159200000021</v>
      </c>
      <c r="H1024" s="3">
        <f t="shared" si="35"/>
        <v>0.71000000007916242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146001.72</v>
      </c>
      <c r="D1025" s="2">
        <f>BILANCA!E20</f>
        <v>149328.75</v>
      </c>
      <c r="E1025" s="2">
        <v>0</v>
      </c>
      <c r="F1025" s="2">
        <v>0</v>
      </c>
      <c r="G1025" s="3">
        <f t="shared" si="38"/>
        <v>6669.8883000000005</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14054.32</v>
      </c>
      <c r="D1026" s="2">
        <f>BILANCA!E21</f>
        <v>14054.32</v>
      </c>
      <c r="E1026" s="2">
        <v>0</v>
      </c>
      <c r="F1026" s="2">
        <v>0</v>
      </c>
      <c r="G1026" s="3">
        <f t="shared" si="38"/>
        <v>674.60735999999997</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16385.080000000002</v>
      </c>
      <c r="D1027" s="2">
        <f>BILANCA!E22</f>
        <v>16385.080000000002</v>
      </c>
      <c r="E1027" s="2">
        <v>0</v>
      </c>
      <c r="F1027" s="2">
        <v>0</v>
      </c>
      <c r="G1027" s="3">
        <f t="shared" si="38"/>
        <v>835.63908000000015</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16136.48</v>
      </c>
      <c r="D1028" s="2">
        <f>BILANCA!E23</f>
        <v>16136.48</v>
      </c>
      <c r="E1028" s="2">
        <v>0</v>
      </c>
      <c r="F1028" s="2">
        <v>0</v>
      </c>
      <c r="G1028" s="3">
        <f t="shared" si="38"/>
        <v>871.36991999999998</v>
      </c>
      <c r="H1028" s="3">
        <f t="shared" si="35"/>
        <v>0.95999999999912689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62236.05</v>
      </c>
      <c r="D1029" s="2">
        <f>BILANCA!E24</f>
        <v>62236.05</v>
      </c>
      <c r="E1029" s="2">
        <v>0</v>
      </c>
      <c r="F1029" s="2">
        <v>0</v>
      </c>
      <c r="G1029" s="3">
        <f t="shared" si="38"/>
        <v>3547.4548500000001</v>
      </c>
      <c r="H1029" s="3">
        <f t="shared" si="35"/>
        <v>0.10000000000582077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7733.94</v>
      </c>
      <c r="D1030" s="2">
        <f>BILANCA!E25</f>
        <v>7733.94</v>
      </c>
      <c r="E1030" s="2">
        <v>0</v>
      </c>
      <c r="F1030" s="2">
        <v>0</v>
      </c>
      <c r="G1030" s="3">
        <f t="shared" si="38"/>
        <v>464.03639999999996</v>
      </c>
      <c r="H1030" s="3">
        <f t="shared" si="35"/>
        <v>0.12000000000080036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66975.399999999994</v>
      </c>
      <c r="D1031" s="2">
        <f>BILANCA!E26</f>
        <v>69229.08</v>
      </c>
      <c r="E1031" s="2">
        <v>0</v>
      </c>
      <c r="F1031" s="2">
        <v>0</v>
      </c>
      <c r="G1031" s="3">
        <f t="shared" si="38"/>
        <v>4314.1047600000002</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295957.37</v>
      </c>
      <c r="D1033" s="2">
        <f>BILANCA!E28</f>
        <v>295957.37</v>
      </c>
      <c r="E1033" s="2">
        <v>0</v>
      </c>
      <c r="F1033" s="2">
        <v>0</v>
      </c>
      <c r="G1033" s="3">
        <f t="shared" si="38"/>
        <v>20421.058530000002</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8676.8400000000038</v>
      </c>
      <c r="D1034" s="2">
        <f>BILANCA!E29</f>
        <v>8676.8400000000038</v>
      </c>
      <c r="E1034" s="2">
        <v>0</v>
      </c>
      <c r="F1034" s="2">
        <v>0</v>
      </c>
      <c r="G1034" s="3">
        <f t="shared" si="38"/>
        <v>624.73248000000035</v>
      </c>
      <c r="H1034" s="3">
        <f t="shared" si="35"/>
        <v>0.319999999992433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44300.97</v>
      </c>
      <c r="D1035" s="2">
        <f>BILANCA!E30</f>
        <v>44300.97</v>
      </c>
      <c r="E1035" s="2">
        <v>0</v>
      </c>
      <c r="F1035" s="2">
        <v>0</v>
      </c>
      <c r="G1035" s="3">
        <f t="shared" si="38"/>
        <v>3322.5727500000003</v>
      </c>
      <c r="H1035" s="3">
        <f t="shared" si="35"/>
        <v>5.9999999997671694E-2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35624.129999999997</v>
      </c>
      <c r="D1039" s="2">
        <f>BILANCA!E34</f>
        <v>35624.129999999997</v>
      </c>
      <c r="E1039" s="2">
        <v>0</v>
      </c>
      <c r="F1039" s="2">
        <v>0</v>
      </c>
      <c r="G1039" s="3">
        <f t="shared" si="38"/>
        <v>3099.2993100000003</v>
      </c>
      <c r="H1039" s="3">
        <f t="shared" si="35"/>
        <v>0.25999999999476131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37948.519999999997</v>
      </c>
      <c r="D1040" s="2">
        <f>BILANCA!E35</f>
        <v>39592.080000000002</v>
      </c>
      <c r="E1040" s="2">
        <v>0</v>
      </c>
      <c r="F1040" s="2">
        <v>0</v>
      </c>
      <c r="G1040" s="3">
        <f t="shared" si="38"/>
        <v>3513.9803999999999</v>
      </c>
      <c r="H1040" s="3">
        <f t="shared" si="35"/>
        <v>0.56000000000494765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42585.67</v>
      </c>
      <c r="D1041" s="2">
        <f>BILANCA!E36</f>
        <v>44229.23</v>
      </c>
      <c r="E1041" s="2">
        <v>0</v>
      </c>
      <c r="F1041" s="2">
        <v>0</v>
      </c>
      <c r="G1041" s="3">
        <f t="shared" si="38"/>
        <v>4062.3680300000001</v>
      </c>
      <c r="H1041" s="3">
        <f t="shared" si="35"/>
        <v>0.56000000000494765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4637.1499999999996</v>
      </c>
      <c r="D1045" s="2">
        <f>BILANCA!E40</f>
        <v>4637.1499999999996</v>
      </c>
      <c r="E1045" s="2">
        <v>0</v>
      </c>
      <c r="F1045" s="2">
        <v>0</v>
      </c>
      <c r="G1045" s="3">
        <f t="shared" si="38"/>
        <v>486.90075000000002</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23854</v>
      </c>
      <c r="D1059" s="2">
        <f>BILANCA!E54</f>
        <v>24268.84</v>
      </c>
      <c r="E1059" s="2">
        <v>0</v>
      </c>
      <c r="F1059" s="2">
        <v>0</v>
      </c>
      <c r="G1059" s="3">
        <f t="shared" si="38"/>
        <v>3547.1923200000001</v>
      </c>
      <c r="H1059" s="3">
        <f t="shared" si="35"/>
        <v>0.15999999999985448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23854</v>
      </c>
      <c r="D1060" s="2">
        <f>BILANCA!E55</f>
        <v>24268.84</v>
      </c>
      <c r="E1060" s="2">
        <v>0</v>
      </c>
      <c r="F1060" s="2">
        <v>0</v>
      </c>
      <c r="G1060" s="3">
        <f t="shared" si="38"/>
        <v>3619.5839999999998</v>
      </c>
      <c r="H1060" s="3">
        <f t="shared" si="35"/>
        <v>0.15999999999985448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176697.9</v>
      </c>
      <c r="D1061" s="2">
        <f>BILANCA!E56</f>
        <v>121069.23</v>
      </c>
      <c r="E1061" s="2">
        <v>0</v>
      </c>
      <c r="F1061" s="2">
        <v>0</v>
      </c>
      <c r="G1061" s="3">
        <f t="shared" si="38"/>
        <v>21360.65436</v>
      </c>
      <c r="H1061" s="3">
        <f t="shared" si="35"/>
        <v>0.33000000000174623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176697.9</v>
      </c>
      <c r="D1062" s="2">
        <f>BILANCA!E57</f>
        <v>121069.23</v>
      </c>
      <c r="E1062" s="2">
        <v>0</v>
      </c>
      <c r="F1062" s="2">
        <v>0</v>
      </c>
      <c r="G1062" s="3">
        <f t="shared" si="38"/>
        <v>21779.490719999998</v>
      </c>
      <c r="H1062" s="3">
        <f t="shared" si="35"/>
        <v>0.33000000000174623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420014.77</v>
      </c>
      <c r="D1074" s="2">
        <f>BILANCA!E69</f>
        <v>541628.20000000007</v>
      </c>
      <c r="E1074" s="2">
        <v>0</v>
      </c>
      <c r="F1074" s="2">
        <v>0</v>
      </c>
      <c r="G1074" s="3">
        <f t="shared" si="38"/>
        <v>96209.354880000014</v>
      </c>
      <c r="H1074" s="3">
        <f t="shared" si="35"/>
        <v>0.43000000005122274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13510.43</v>
      </c>
      <c r="D1087" s="2">
        <f>BILANCA!E82</f>
        <v>10339.949999999999</v>
      </c>
      <c r="E1087" s="2">
        <v>0</v>
      </c>
      <c r="F1087" s="2">
        <v>0</v>
      </c>
      <c r="G1087" s="3">
        <f t="shared" si="38"/>
        <v>2632.6554099999998</v>
      </c>
      <c r="H1087" s="3">
        <f t="shared" si="35"/>
        <v>0.48000000000138243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281.89999999999998</v>
      </c>
      <c r="D1089" s="2">
        <f>BILANCA!E84</f>
        <v>53.63</v>
      </c>
      <c r="E1089" s="2">
        <v>0</v>
      </c>
      <c r="F1089" s="2">
        <v>0</v>
      </c>
      <c r="G1089" s="3">
        <f t="shared" si="38"/>
        <v>30.743639999999999</v>
      </c>
      <c r="H1089" s="3">
        <f t="shared" si="35"/>
        <v>0.47000000000002018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1293.19</v>
      </c>
      <c r="D1090" s="2">
        <f>BILANCA!E85</f>
        <v>1412.76</v>
      </c>
      <c r="E1090" s="2">
        <v>0</v>
      </c>
      <c r="F1090" s="2">
        <v>0</v>
      </c>
      <c r="G1090" s="3">
        <f t="shared" si="38"/>
        <v>329.49680000000001</v>
      </c>
      <c r="H1090" s="3">
        <f t="shared" si="35"/>
        <v>0.43000000000006366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11935.34</v>
      </c>
      <c r="D1092" s="2">
        <f>BILANCA!E87</f>
        <v>8873.56</v>
      </c>
      <c r="E1092" s="2">
        <v>0</v>
      </c>
      <c r="F1092" s="2">
        <v>0</v>
      </c>
      <c r="G1092" s="3">
        <f t="shared" si="38"/>
        <v>2433.9617200000002</v>
      </c>
      <c r="H1092" s="3">
        <f t="shared" si="35"/>
        <v>0.78000000000065484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277681.79000000004</v>
      </c>
      <c r="D1152" s="2">
        <f>BILANCA!E147</f>
        <v>412133.67000000004</v>
      </c>
      <c r="E1152" s="2">
        <v>0</v>
      </c>
      <c r="F1152" s="2">
        <v>0</v>
      </c>
      <c r="G1152" s="3">
        <f t="shared" si="38"/>
        <v>156476.77646000002</v>
      </c>
      <c r="H1152" s="3">
        <f t="shared" si="41"/>
        <v>0.53999999992083758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145933.78</v>
      </c>
      <c r="D1155" s="2">
        <f>BILANCA!E150</f>
        <v>233017.19</v>
      </c>
      <c r="E1155" s="2">
        <v>0</v>
      </c>
      <c r="F1155" s="2">
        <v>0</v>
      </c>
      <c r="G1155" s="3">
        <f t="shared" si="38"/>
        <v>88735.383199999982</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145933.78</v>
      </c>
      <c r="D1163" s="2">
        <f>BILANCA!E158</f>
        <v>233017.19</v>
      </c>
      <c r="E1163" s="2">
        <v>0</v>
      </c>
      <c r="F1163" s="2">
        <v>0</v>
      </c>
      <c r="G1163" s="3">
        <f t="shared" si="38"/>
        <v>93631.128479999999</v>
      </c>
      <c r="H1163" s="3">
        <f t="shared" si="41"/>
        <v>0.41000000000349246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30018.71</v>
      </c>
      <c r="D1165" s="2">
        <f>BILANCA!E160</f>
        <v>53109.08</v>
      </c>
      <c r="E1165" s="2">
        <v>0</v>
      </c>
      <c r="F1165" s="2">
        <v>0</v>
      </c>
      <c r="G1165" s="3">
        <f t="shared" si="38"/>
        <v>21116.71485</v>
      </c>
      <c r="H1165" s="3">
        <f t="shared" si="41"/>
        <v>0.37000000000261934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3982.04</v>
      </c>
      <c r="D1166" s="2">
        <f>BILANCA!E161</f>
        <v>6725.01</v>
      </c>
      <c r="E1166" s="2">
        <v>0</v>
      </c>
      <c r="F1166" s="2">
        <v>0</v>
      </c>
      <c r="G1166" s="3">
        <f t="shared" si="38"/>
        <v>2719.4013599999998</v>
      </c>
      <c r="H1166" s="3">
        <f t="shared" si="41"/>
        <v>5.0000000000181899E-2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97747.26</v>
      </c>
      <c r="D1167" s="2">
        <f>BILANCA!E162</f>
        <v>119282.39</v>
      </c>
      <c r="E1167" s="2">
        <v>0</v>
      </c>
      <c r="F1167" s="2">
        <v>0</v>
      </c>
      <c r="G1167" s="3">
        <f t="shared" si="38"/>
        <v>52800.990279999998</v>
      </c>
      <c r="H1167" s="3">
        <f t="shared" si="41"/>
        <v>0.64999999999417923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2521</v>
      </c>
      <c r="D1170" s="2">
        <f>BILANCA!E165</f>
        <v>2521</v>
      </c>
      <c r="E1170" s="2">
        <v>0</v>
      </c>
      <c r="F1170" s="2">
        <v>0</v>
      </c>
      <c r="G1170" s="3">
        <f t="shared" si="38"/>
        <v>1210.08</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2521</v>
      </c>
      <c r="D1172" s="2">
        <f>BILANCA!E167</f>
        <v>2521</v>
      </c>
      <c r="E1172" s="2">
        <v>0</v>
      </c>
      <c r="F1172" s="2">
        <v>0</v>
      </c>
      <c r="G1172" s="3">
        <f t="shared" si="38"/>
        <v>1225.2059999999999</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126301.55</v>
      </c>
      <c r="D1176" s="2">
        <f>BILANCA!E171</f>
        <v>116633.58</v>
      </c>
      <c r="E1176" s="2">
        <v>0</v>
      </c>
      <c r="F1176" s="2">
        <v>0</v>
      </c>
      <c r="G1176" s="3">
        <f t="shared" si="38"/>
        <v>59688.405860000006</v>
      </c>
      <c r="H1176" s="3">
        <f t="shared" si="41"/>
        <v>0.86999999999534339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1437.72</v>
      </c>
      <c r="D1177" s="2">
        <f>BILANCA!E172</f>
        <v>1437.72</v>
      </c>
      <c r="E1177" s="2">
        <v>0</v>
      </c>
      <c r="F1177" s="2">
        <v>0</v>
      </c>
      <c r="G1177" s="3">
        <f t="shared" si="38"/>
        <v>720.29772000000003</v>
      </c>
      <c r="H1177" s="3">
        <f t="shared" si="41"/>
        <v>0.55999999999994543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115195.86</v>
      </c>
      <c r="E1178" s="2">
        <v>0</v>
      </c>
      <c r="F1178" s="2">
        <v>0</v>
      </c>
      <c r="G1178" s="3">
        <f t="shared" si="38"/>
        <v>38705.808960000002</v>
      </c>
      <c r="H1178" s="3">
        <f t="shared" si="41"/>
        <v>0.13999999999941792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124863.83</v>
      </c>
      <c r="D1179" s="2">
        <f>BILANCA!E174</f>
        <v>0</v>
      </c>
      <c r="E1179" s="2">
        <v>0</v>
      </c>
      <c r="F1179" s="2">
        <v>0</v>
      </c>
      <c r="G1179" s="3">
        <f t="shared" si="38"/>
        <v>21101.987270000001</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8349605.1199999992</v>
      </c>
      <c r="D1180" s="2">
        <f>BILANCA!E176</f>
        <v>8329099.1499999994</v>
      </c>
      <c r="E1180" s="2">
        <v>0</v>
      </c>
      <c r="F1180" s="2">
        <v>0</v>
      </c>
      <c r="G1180" s="3">
        <f t="shared" si="38"/>
        <v>4251326.5813999996</v>
      </c>
      <c r="H1180" s="3">
        <f t="shared" si="41"/>
        <v>0.26999999862164259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149098.22</v>
      </c>
      <c r="D1181" s="2">
        <f>BILANCA!E177</f>
        <v>141782.76</v>
      </c>
      <c r="E1181" s="2">
        <v>0</v>
      </c>
      <c r="F1181" s="2">
        <v>0</v>
      </c>
      <c r="G1181" s="3">
        <f t="shared" si="38"/>
        <v>73985.499540000004</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149098.22</v>
      </c>
      <c r="D1182" s="2">
        <f>BILANCA!E178</f>
        <v>141510.6</v>
      </c>
      <c r="E1182" s="2">
        <v>0</v>
      </c>
      <c r="F1182" s="2">
        <v>0</v>
      </c>
      <c r="G1182" s="3">
        <f t="shared" si="38"/>
        <v>74324.540240000002</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130306.4</v>
      </c>
      <c r="D1183" s="2">
        <f>BILANCA!E179</f>
        <v>127847.71</v>
      </c>
      <c r="E1183" s="2">
        <v>0</v>
      </c>
      <c r="F1183" s="2">
        <v>0</v>
      </c>
      <c r="G1183" s="3">
        <f t="shared" si="38"/>
        <v>66778.314859999999</v>
      </c>
      <c r="H1183" s="3">
        <f t="shared" si="41"/>
        <v>0.68999999998777639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16646.189999999999</v>
      </c>
      <c r="D1184" s="2">
        <f>BILANCA!E180</f>
        <v>13662.89</v>
      </c>
      <c r="E1184" s="2">
        <v>0</v>
      </c>
      <c r="F1184" s="2">
        <v>0</v>
      </c>
      <c r="G1184" s="3">
        <f t="shared" si="38"/>
        <v>7651.1227799999997</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2145.63</v>
      </c>
      <c r="D1200" s="2">
        <f>BILANCA!E196</f>
        <v>0</v>
      </c>
      <c r="E1200" s="2">
        <v>0</v>
      </c>
      <c r="F1200" s="2">
        <v>0</v>
      </c>
      <c r="G1200" s="3">
        <f t="shared" si="38"/>
        <v>407.66970000000003</v>
      </c>
      <c r="H1200" s="3">
        <f t="shared" si="41"/>
        <v>0.36999999999989086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272.16000000000003</v>
      </c>
      <c r="E1201" s="2">
        <v>0</v>
      </c>
      <c r="F1201" s="2">
        <v>0</v>
      </c>
      <c r="G1201" s="3">
        <f t="shared" si="38"/>
        <v>103.96512000000001</v>
      </c>
      <c r="H1201" s="3">
        <f t="shared" si="41"/>
        <v>0.16000000000002501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272.16000000000003</v>
      </c>
      <c r="E1203" s="2">
        <v>0</v>
      </c>
      <c r="F1203" s="2">
        <v>0</v>
      </c>
      <c r="G1203" s="3">
        <f t="shared" si="44"/>
        <v>105.05376000000001</v>
      </c>
      <c r="H1203" s="3">
        <f t="shared" si="45"/>
        <v>0.16000000000002501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8200506.8999999994</v>
      </c>
      <c r="D1255" s="2">
        <f>BILANCA!E251</f>
        <v>8187316.3899999997</v>
      </c>
      <c r="E1255" s="2">
        <v>0</v>
      </c>
      <c r="F1255" s="2">
        <v>0</v>
      </c>
      <c r="G1255" s="3">
        <f t="shared" si="38"/>
        <v>6020909.2215999998</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7938397.4699999997</v>
      </c>
      <c r="D1256" s="2">
        <f>BILANCA!E252</f>
        <v>7810898.6699999999</v>
      </c>
      <c r="E1256" s="2">
        <v>0</v>
      </c>
      <c r="F1256" s="2">
        <v>0</v>
      </c>
      <c r="G1256" s="3">
        <f t="shared" si="38"/>
        <v>5795807.9232599996</v>
      </c>
      <c r="H1256" s="3">
        <f t="shared" si="41"/>
        <v>0.79999999981373549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7938397.4699999997</v>
      </c>
      <c r="D1257" s="2">
        <f>BILANCA!E253</f>
        <v>7810898.6699999999</v>
      </c>
      <c r="E1257" s="2">
        <v>0</v>
      </c>
      <c r="F1257" s="2">
        <v>0</v>
      </c>
      <c r="G1257" s="3">
        <f t="shared" si="38"/>
        <v>5819368.1180699999</v>
      </c>
      <c r="H1257" s="3">
        <f t="shared" si="41"/>
        <v>0.79999999981373549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90138.97</v>
      </c>
      <c r="D1259" s="2">
        <f>BILANCA!E255</f>
        <v>92134.89</v>
      </c>
      <c r="E1259" s="2">
        <v>0</v>
      </c>
      <c r="F1259" s="2">
        <v>0</v>
      </c>
      <c r="G1259" s="3">
        <f t="shared" si="38"/>
        <v>68327.778749999998</v>
      </c>
      <c r="H1259" s="3">
        <f t="shared" si="41"/>
        <v>0.13999999999941792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90138.97</v>
      </c>
      <c r="D1260" s="2">
        <f>BILANCA!E256</f>
        <v>92134.89</v>
      </c>
      <c r="E1260" s="2">
        <v>0</v>
      </c>
      <c r="F1260" s="2">
        <v>0</v>
      </c>
      <c r="G1260" s="3">
        <f t="shared" si="38"/>
        <v>68602.1875</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90138.97</v>
      </c>
      <c r="D1261" s="2">
        <f>BILANCA!E257</f>
        <v>92134.89</v>
      </c>
      <c r="E1261" s="2">
        <v>0</v>
      </c>
      <c r="F1261" s="2">
        <v>0</v>
      </c>
      <c r="G1261" s="3">
        <f t="shared" si="38"/>
        <v>68876.596250000002</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171970.46</v>
      </c>
      <c r="D1278" s="2">
        <f>BILANCA!E274</f>
        <v>284282.83</v>
      </c>
      <c r="E1278" s="2">
        <v>0</v>
      </c>
      <c r="F1278" s="2">
        <v>0</v>
      </c>
      <c r="G1278" s="3">
        <f t="shared" si="38"/>
        <v>198463.68016000002</v>
      </c>
      <c r="H1278" s="3">
        <f t="shared" si="41"/>
        <v>0.62999999997555278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141951.75</v>
      </c>
      <c r="D1281" s="2">
        <f>BILANCA!E277</f>
        <v>233017.19</v>
      </c>
      <c r="E1281" s="2">
        <v>0</v>
      </c>
      <c r="F1281" s="2">
        <v>0</v>
      </c>
      <c r="G1281" s="3">
        <f t="shared" si="48"/>
        <v>164764.24123000001</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141951.75</v>
      </c>
      <c r="D1289" s="2">
        <f>BILANCA!E285</f>
        <v>233017.19</v>
      </c>
      <c r="E1289" s="2">
        <v>0</v>
      </c>
      <c r="F1289" s="2">
        <v>0</v>
      </c>
      <c r="G1289" s="3">
        <f t="shared" si="48"/>
        <v>169628.13027000002</v>
      </c>
      <c r="H1289" s="3">
        <f t="shared" si="49"/>
        <v>0.44000000000232831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30018.71</v>
      </c>
      <c r="D1291" s="2">
        <f>BILANCA!E287</f>
        <v>51265.64</v>
      </c>
      <c r="E1291" s="2">
        <v>0</v>
      </c>
      <c r="F1291" s="2">
        <v>0</v>
      </c>
      <c r="G1291" s="3">
        <f t="shared" si="48"/>
        <v>37246.547190000005</v>
      </c>
      <c r="H1291" s="3">
        <f t="shared" si="49"/>
        <v>0.65000000000145519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5585.46</v>
      </c>
      <c r="D1301" s="2">
        <f>BILANCA!E297</f>
        <v>5585.46</v>
      </c>
      <c r="E1301" s="2">
        <v>0</v>
      </c>
      <c r="F1301" s="2">
        <v>0</v>
      </c>
      <c r="G1301" s="3">
        <f t="shared" si="38"/>
        <v>4876.1065799999997</v>
      </c>
      <c r="H1301" s="3">
        <f t="shared" si="41"/>
        <v>0.92000000000007276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5585.46</v>
      </c>
      <c r="D1302" s="2">
        <f>BILANCA!E298</f>
        <v>5585.46</v>
      </c>
      <c r="E1302" s="2">
        <v>0</v>
      </c>
      <c r="F1302" s="2">
        <v>0</v>
      </c>
      <c r="G1302" s="3">
        <f t="shared" si="38"/>
        <v>4892.8629599999995</v>
      </c>
      <c r="H1302" s="3">
        <f t="shared" si="41"/>
        <v>0.92000000000007276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145933.78</v>
      </c>
      <c r="D1305" s="2">
        <f>BILANCA!E302</f>
        <v>233017.19</v>
      </c>
      <c r="E1305" s="2">
        <v>0</v>
      </c>
      <c r="F1305" s="2">
        <v>0</v>
      </c>
      <c r="G1305" s="3">
        <f t="shared" si="38"/>
        <v>180530.6072</v>
      </c>
      <c r="H1305" s="3">
        <f t="shared" si="41"/>
        <v>0.41000000000349246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131748.01</v>
      </c>
      <c r="D1306" s="2">
        <f>BILANCA!E303</f>
        <v>179116.48</v>
      </c>
      <c r="E1306" s="2">
        <v>0</v>
      </c>
      <c r="F1306" s="2">
        <v>0</v>
      </c>
      <c r="G1306" s="3">
        <f t="shared" si="38"/>
        <v>145034.36712000001</v>
      </c>
      <c r="H1306" s="3">
        <f t="shared" si="41"/>
        <v>0.4900000000197906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2521</v>
      </c>
      <c r="D1309" s="2">
        <f>BILANCA!E306</f>
        <v>2521</v>
      </c>
      <c r="E1309" s="2">
        <v>0</v>
      </c>
      <c r="F1309" s="2">
        <v>0</v>
      </c>
      <c r="G1309" s="3">
        <f t="shared" si="52"/>
        <v>2261.337</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11935.34</v>
      </c>
      <c r="D1311" s="2">
        <f>BILANCA!E308</f>
        <v>8873.56</v>
      </c>
      <c r="E1311" s="2">
        <v>0</v>
      </c>
      <c r="F1311" s="2">
        <v>0</v>
      </c>
      <c r="G1311" s="3">
        <f t="shared" si="52"/>
        <v>8934.4204599999994</v>
      </c>
      <c r="H1311" s="3">
        <f t="shared" si="41"/>
        <v>0.78000000000065484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97747.26</v>
      </c>
      <c r="D1338" s="2">
        <f>BILANCA!E335</f>
        <v>119282.39</v>
      </c>
      <c r="E1338" s="2">
        <v>0</v>
      </c>
      <c r="F1338" s="2">
        <v>0</v>
      </c>
      <c r="G1338" s="3">
        <f t="shared" si="52"/>
        <v>110310.34912</v>
      </c>
      <c r="H1338" s="3">
        <f t="shared" si="41"/>
        <v>0.64999999999417923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144792.6</v>
      </c>
      <c r="D1339" s="2">
        <f>BILANCA!E336</f>
        <v>127847.71</v>
      </c>
      <c r="E1339" s="2">
        <v>0</v>
      </c>
      <c r="F1339" s="2">
        <v>0</v>
      </c>
      <c r="G1339" s="3">
        <f t="shared" si="52"/>
        <v>131760.55858000001</v>
      </c>
      <c r="H1339" s="3">
        <f t="shared" si="41"/>
        <v>0.68999999998777639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4305.62</v>
      </c>
      <c r="D1340" s="2">
        <f>BILANCA!E337</f>
        <v>13662.89</v>
      </c>
      <c r="E1340" s="2">
        <v>0</v>
      </c>
      <c r="F1340" s="2">
        <v>0</v>
      </c>
      <c r="G1340" s="3">
        <f t="shared" si="52"/>
        <v>10438.362000000001</v>
      </c>
      <c r="H1340" s="3">
        <f t="shared" si="41"/>
        <v>0.49000000000069122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272.16000000000003</v>
      </c>
      <c r="E1342" s="2">
        <v>0</v>
      </c>
      <c r="F1342" s="2">
        <v>0</v>
      </c>
      <c r="G1342" s="3">
        <f t="shared" si="52"/>
        <v>180.71424000000002</v>
      </c>
      <c r="H1342" s="3">
        <f t="shared" si="41"/>
        <v>0.16000000000002501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5585.46</v>
      </c>
      <c r="D1400" s="14">
        <f>BILANCA!E397</f>
        <v>5585.46</v>
      </c>
      <c r="E1400" s="14">
        <v>0</v>
      </c>
      <c r="F1400" s="14">
        <v>0</v>
      </c>
      <c r="G1400" s="15">
        <f t="shared" si="52"/>
        <v>6534.9881999999998</v>
      </c>
      <c r="H1400" s="15">
        <f t="shared" si="41"/>
        <v>0.92000000000007276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1740189.68</v>
      </c>
      <c r="D1510" s="2">
        <f>'RAS-funkcijski'!E114</f>
        <v>2031012.3</v>
      </c>
      <c r="E1510" s="2">
        <v>0</v>
      </c>
      <c r="F1510" s="2">
        <v>0</v>
      </c>
      <c r="G1510" s="3">
        <f t="shared" si="52"/>
        <v>638243.57079999999</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1740189.68</v>
      </c>
      <c r="D1514" s="2">
        <f>'RAS-funkcijski'!E118</f>
        <v>2031012.3</v>
      </c>
      <c r="E1514" s="2">
        <v>0</v>
      </c>
      <c r="F1514" s="2">
        <v>0</v>
      </c>
      <c r="G1514" s="3">
        <f t="shared" si="52"/>
        <v>661452.42792000005</v>
      </c>
      <c r="H1514" s="3">
        <f t="shared" si="63"/>
        <v>0.62000000011175871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1740189.68</v>
      </c>
      <c r="D1516" s="2">
        <f>'RAS-funkcijski'!E120</f>
        <v>2031012.3</v>
      </c>
      <c r="E1516" s="2">
        <v>0</v>
      </c>
      <c r="F1516" s="2">
        <v>0</v>
      </c>
      <c r="G1516" s="3">
        <f t="shared" si="52"/>
        <v>673056.85648000007</v>
      </c>
      <c r="H1516" s="3">
        <f t="shared" si="63"/>
        <v>0.62000000011175871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1740189.68</v>
      </c>
      <c r="D1537" s="14">
        <f>'RAS-funkcijski'!E141</f>
        <v>2031012.3</v>
      </c>
      <c r="E1537" s="14">
        <v>0</v>
      </c>
      <c r="F1537" s="14">
        <v>0</v>
      </c>
      <c r="G1537" s="15">
        <f t="shared" si="52"/>
        <v>794903.35635999998</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131785</v>
      </c>
      <c r="E1538" s="7">
        <v>0</v>
      </c>
      <c r="F1538" s="7">
        <v>0</v>
      </c>
      <c r="G1538" s="8">
        <f t="shared" si="52"/>
        <v>263.57</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131785</v>
      </c>
      <c r="E1539" s="2">
        <v>0</v>
      </c>
      <c r="F1539" s="2">
        <v>0</v>
      </c>
      <c r="G1539" s="3">
        <f t="shared" si="52"/>
        <v>527.14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131785</v>
      </c>
      <c r="E1540" s="2">
        <v>0</v>
      </c>
      <c r="F1540" s="2">
        <v>0</v>
      </c>
      <c r="G1540" s="3">
        <f t="shared" si="52"/>
        <v>790.71</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131785</v>
      </c>
      <c r="E1542" s="2">
        <v>0</v>
      </c>
      <c r="F1542" s="2">
        <v>0</v>
      </c>
      <c r="G1542" s="3">
        <f t="shared" si="52"/>
        <v>1317.8500000000001</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149098.22</v>
      </c>
      <c r="D1582" s="7"/>
      <c r="E1582" s="7">
        <v>0</v>
      </c>
      <c r="F1582" s="7">
        <v>0</v>
      </c>
      <c r="G1582" s="8">
        <f t="shared" ref="G1582:G1686" si="70">B1582/1000*C1582</f>
        <v>149.09822</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1909223.07</v>
      </c>
      <c r="D1583" s="2">
        <v>0</v>
      </c>
      <c r="E1583" s="2">
        <v>0</v>
      </c>
      <c r="F1583" s="2">
        <v>0</v>
      </c>
      <c r="G1583" s="3">
        <f t="shared" si="70"/>
        <v>3818.44614</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1904019.5</v>
      </c>
      <c r="D1585" s="2">
        <v>0</v>
      </c>
      <c r="E1585" s="2">
        <v>0</v>
      </c>
      <c r="F1585" s="2">
        <v>0</v>
      </c>
      <c r="G1585" s="3">
        <f t="shared" si="70"/>
        <v>7616.0780000000004</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1648816.73</v>
      </c>
      <c r="D1586" s="2">
        <v>0</v>
      </c>
      <c r="E1586" s="2">
        <v>0</v>
      </c>
      <c r="F1586" s="2">
        <v>0</v>
      </c>
      <c r="G1586" s="3">
        <f t="shared" si="70"/>
        <v>8244.0836500000005</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251176.16</v>
      </c>
      <c r="D1587" s="2">
        <v>0</v>
      </c>
      <c r="E1587" s="2">
        <v>0</v>
      </c>
      <c r="F1587" s="2">
        <v>0</v>
      </c>
      <c r="G1587" s="3">
        <f t="shared" si="70"/>
        <v>1507.0569600000001</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4026.61</v>
      </c>
      <c r="D1593" s="2">
        <v>0</v>
      </c>
      <c r="E1593" s="2">
        <v>0</v>
      </c>
      <c r="F1593" s="2">
        <v>0</v>
      </c>
      <c r="G1593" s="3">
        <f t="shared" si="70"/>
        <v>48.319320000000005</v>
      </c>
      <c r="H1593" s="3">
        <f t="shared" si="71"/>
        <v>0.38999999999987267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5203.57</v>
      </c>
      <c r="D1594" s="2">
        <v>0</v>
      </c>
      <c r="E1594" s="2">
        <v>0</v>
      </c>
      <c r="F1594" s="2">
        <v>0</v>
      </c>
      <c r="G1594" s="3">
        <f t="shared" si="70"/>
        <v>67.646409999999989</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1916538.53</v>
      </c>
      <c r="D1602" s="2">
        <v>0</v>
      </c>
      <c r="E1602" s="2">
        <v>0</v>
      </c>
      <c r="F1602" s="2">
        <v>0</v>
      </c>
      <c r="G1602" s="3">
        <f t="shared" si="70"/>
        <v>40247.309130000001</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1911607.11</v>
      </c>
      <c r="D1604" s="2">
        <v>0</v>
      </c>
      <c r="E1604" s="2">
        <v>0</v>
      </c>
      <c r="F1604" s="2">
        <v>0</v>
      </c>
      <c r="G1604" s="3">
        <f t="shared" si="70"/>
        <v>43966.963530000001</v>
      </c>
      <c r="H1604" s="3">
        <f t="shared" si="71"/>
        <v>0.11000000010244548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1653421.04</v>
      </c>
      <c r="D1605" s="2">
        <v>0</v>
      </c>
      <c r="E1605" s="2">
        <v>0</v>
      </c>
      <c r="F1605" s="2">
        <v>0</v>
      </c>
      <c r="G1605" s="3">
        <f t="shared" si="70"/>
        <v>39682.104960000004</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254159.46</v>
      </c>
      <c r="D1606" s="2">
        <v>0</v>
      </c>
      <c r="E1606" s="2">
        <v>0</v>
      </c>
      <c r="F1606" s="2">
        <v>0</v>
      </c>
      <c r="G1606" s="3">
        <f t="shared" si="70"/>
        <v>6353.9865</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4026.61</v>
      </c>
      <c r="D1612" s="2">
        <v>0</v>
      </c>
      <c r="E1612" s="2">
        <v>0</v>
      </c>
      <c r="F1612" s="2">
        <v>0</v>
      </c>
      <c r="G1612" s="3">
        <f t="shared" si="70"/>
        <v>124.82491</v>
      </c>
      <c r="H1612" s="3">
        <f t="shared" si="71"/>
        <v>0.38999999999987267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4931.42</v>
      </c>
      <c r="D1613" s="2">
        <v>0</v>
      </c>
      <c r="E1613" s="2">
        <v>0</v>
      </c>
      <c r="F1613" s="2">
        <v>0</v>
      </c>
      <c r="G1613" s="3">
        <f t="shared" si="70"/>
        <v>157.80544</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141782.76</v>
      </c>
      <c r="D1621" s="2">
        <v>0</v>
      </c>
      <c r="E1621" s="2">
        <v>0</v>
      </c>
      <c r="F1621" s="2">
        <v>0</v>
      </c>
      <c r="G1621" s="3">
        <f t="shared" si="70"/>
        <v>5671.3104000000003</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141782.76</v>
      </c>
      <c r="D1681" s="2">
        <v>0</v>
      </c>
      <c r="E1681" s="2">
        <v>0</v>
      </c>
      <c r="F1681" s="2">
        <v>0</v>
      </c>
      <c r="G1681" s="3">
        <f t="shared" si="70"/>
        <v>14178.276000000002</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141782.76</v>
      </c>
      <c r="D1683" s="2">
        <v>0</v>
      </c>
      <c r="E1683" s="2">
        <v>0</v>
      </c>
      <c r="F1683" s="2">
        <v>0</v>
      </c>
      <c r="G1683" s="3">
        <f t="shared" si="70"/>
        <v>14461.84152</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0"/>
      <c r="D2" s="5"/>
      <c r="E2" s="5"/>
      <c r="F2" s="5"/>
      <c r="G2" s="5"/>
      <c r="H2" s="5"/>
      <c r="I2" s="5"/>
      <c r="J2" s="5"/>
      <c r="K2" s="5"/>
      <c r="L2" s="5"/>
      <c r="M2" s="5"/>
      <c r="N2" s="5"/>
      <c r="O2" s="5"/>
      <c r="P2" s="5"/>
    </row>
    <row r="3" spans="1:16" ht="18.75" customHeight="1" x14ac:dyDescent="0.25">
      <c r="A3" s="222" t="s">
        <v>2021</v>
      </c>
      <c r="B3" s="411" t="s">
        <v>2022</v>
      </c>
      <c r="C3" s="400"/>
      <c r="D3" s="5"/>
      <c r="E3" s="5"/>
      <c r="F3" s="5"/>
      <c r="G3" s="5"/>
      <c r="H3" s="5"/>
      <c r="I3" s="5"/>
      <c r="J3" s="5"/>
      <c r="K3" s="5"/>
      <c r="L3" s="5"/>
      <c r="M3" s="5"/>
      <c r="N3" s="5"/>
      <c r="O3" s="5"/>
      <c r="P3" s="5"/>
    </row>
    <row r="4" spans="1:16" ht="37.5" hidden="1" customHeight="1" x14ac:dyDescent="0.25">
      <c r="A4" s="223" t="s">
        <v>2023</v>
      </c>
      <c r="B4" s="399" t="s">
        <v>2024</v>
      </c>
      <c r="C4" s="400"/>
      <c r="D4" s="5"/>
      <c r="E4" s="5"/>
      <c r="F4" s="5"/>
      <c r="G4" s="5"/>
      <c r="H4" s="5"/>
      <c r="I4" s="5"/>
      <c r="J4" s="5"/>
      <c r="K4" s="5"/>
      <c r="L4" s="5"/>
      <c r="M4" s="5"/>
      <c r="N4" s="5"/>
      <c r="O4" s="5"/>
      <c r="P4" s="5"/>
    </row>
    <row r="5" spans="1:16" ht="48" hidden="1" customHeight="1" x14ac:dyDescent="0.25">
      <c r="A5" s="223" t="s">
        <v>2023</v>
      </c>
      <c r="B5" s="399" t="s">
        <v>2025</v>
      </c>
      <c r="C5" s="400"/>
      <c r="D5" s="5"/>
      <c r="E5" s="5"/>
      <c r="F5" s="5"/>
      <c r="G5" s="5"/>
      <c r="H5" s="5"/>
      <c r="I5" s="5"/>
      <c r="J5" s="5"/>
      <c r="K5" s="5"/>
      <c r="L5" s="5"/>
      <c r="M5" s="5"/>
      <c r="N5" s="5"/>
      <c r="O5" s="5"/>
      <c r="P5" s="5"/>
    </row>
    <row r="6" spans="1:16" ht="59.25" hidden="1" customHeight="1" x14ac:dyDescent="0.25">
      <c r="A6" s="223" t="s">
        <v>2023</v>
      </c>
      <c r="B6" s="399" t="s">
        <v>2026</v>
      </c>
      <c r="C6" s="400"/>
      <c r="D6" s="5"/>
      <c r="E6" s="5"/>
      <c r="F6" s="5"/>
      <c r="G6" s="5"/>
      <c r="H6" s="5"/>
      <c r="I6" s="5"/>
      <c r="J6" s="5"/>
      <c r="K6" s="5"/>
      <c r="L6" s="5"/>
      <c r="M6" s="5"/>
      <c r="N6" s="5"/>
      <c r="O6" s="5"/>
      <c r="P6" s="5"/>
    </row>
    <row r="7" spans="1:16" ht="48" hidden="1" customHeight="1" x14ac:dyDescent="0.25">
      <c r="A7" s="223" t="s">
        <v>2027</v>
      </c>
      <c r="B7" s="399" t="s">
        <v>2028</v>
      </c>
      <c r="C7" s="400"/>
      <c r="D7" s="5"/>
      <c r="E7" s="5"/>
      <c r="F7" s="5"/>
      <c r="G7" s="5"/>
      <c r="H7" s="5"/>
      <c r="I7" s="5"/>
      <c r="J7" s="5"/>
      <c r="K7" s="5"/>
      <c r="L7" s="5"/>
      <c r="M7" s="5"/>
      <c r="N7" s="5"/>
      <c r="O7" s="5"/>
      <c r="P7" s="5"/>
    </row>
    <row r="8" spans="1:16" ht="41.25" hidden="1" customHeight="1" x14ac:dyDescent="0.25">
      <c r="A8" s="223" t="s">
        <v>2029</v>
      </c>
      <c r="B8" s="399" t="s">
        <v>2030</v>
      </c>
      <c r="C8" s="400"/>
      <c r="D8" s="5"/>
      <c r="E8" s="5"/>
      <c r="F8" s="5"/>
      <c r="G8" s="5"/>
      <c r="H8" s="5"/>
      <c r="I8" s="5"/>
      <c r="J8" s="5"/>
      <c r="K8" s="5"/>
      <c r="L8" s="5"/>
      <c r="M8" s="5"/>
      <c r="N8" s="5"/>
      <c r="O8" s="5"/>
      <c r="P8" s="5"/>
    </row>
    <row r="9" spans="1:16" ht="59.25" hidden="1" customHeight="1" x14ac:dyDescent="0.25">
      <c r="A9" s="223" t="s">
        <v>2031</v>
      </c>
      <c r="B9" s="399" t="s">
        <v>2032</v>
      </c>
      <c r="C9" s="400"/>
      <c r="D9" s="5"/>
      <c r="E9" s="5"/>
      <c r="F9" s="5"/>
      <c r="G9" s="5"/>
      <c r="H9" s="5"/>
      <c r="I9" s="5"/>
      <c r="J9" s="5"/>
      <c r="K9" s="5"/>
      <c r="L9" s="5"/>
      <c r="M9" s="5"/>
      <c r="N9" s="5"/>
      <c r="O9" s="5"/>
      <c r="P9" s="5"/>
    </row>
    <row r="10" spans="1:16" ht="61.5" hidden="1" customHeight="1" x14ac:dyDescent="0.25">
      <c r="A10" s="223" t="s">
        <v>2031</v>
      </c>
      <c r="B10" s="399" t="s">
        <v>2033</v>
      </c>
      <c r="C10" s="400"/>
      <c r="D10" s="5"/>
      <c r="E10" s="5"/>
      <c r="F10" s="5"/>
      <c r="G10" s="5"/>
      <c r="H10" s="5"/>
      <c r="I10" s="5"/>
      <c r="J10" s="5"/>
      <c r="K10" s="5"/>
      <c r="L10" s="5"/>
      <c r="M10" s="5"/>
      <c r="N10" s="5"/>
      <c r="O10" s="5"/>
      <c r="P10" s="5"/>
    </row>
    <row r="11" spans="1:16" ht="43.5" hidden="1" customHeight="1" x14ac:dyDescent="0.25">
      <c r="A11" s="223" t="s">
        <v>2031</v>
      </c>
      <c r="B11" s="399" t="s">
        <v>2034</v>
      </c>
      <c r="C11" s="400"/>
      <c r="D11" s="5"/>
      <c r="E11" s="5"/>
      <c r="F11" s="5"/>
      <c r="G11" s="5"/>
      <c r="H11" s="5"/>
      <c r="I11" s="5"/>
      <c r="J11" s="5"/>
      <c r="K11" s="5"/>
      <c r="L11" s="5"/>
      <c r="M11" s="5"/>
      <c r="N11" s="5"/>
      <c r="O11" s="5"/>
      <c r="P11" s="5"/>
    </row>
    <row r="12" spans="1:16" ht="27.75" hidden="1" customHeight="1" x14ac:dyDescent="0.25">
      <c r="A12" s="223" t="s">
        <v>2035</v>
      </c>
      <c r="B12" s="399" t="s">
        <v>2036</v>
      </c>
      <c r="C12" s="400"/>
      <c r="D12" s="5"/>
      <c r="E12" s="5"/>
      <c r="F12" s="5"/>
      <c r="G12" s="5"/>
      <c r="H12" s="5"/>
      <c r="I12" s="5"/>
      <c r="J12" s="5"/>
      <c r="K12" s="5"/>
      <c r="L12" s="5"/>
      <c r="M12" s="5"/>
      <c r="N12" s="5"/>
      <c r="O12" s="5"/>
      <c r="P12" s="5"/>
    </row>
    <row r="13" spans="1:16" ht="27.75" hidden="1" customHeight="1" x14ac:dyDescent="0.25">
      <c r="A13" s="223" t="s">
        <v>2037</v>
      </c>
      <c r="B13" s="399" t="s">
        <v>2038</v>
      </c>
      <c r="C13" s="400"/>
      <c r="D13" s="5"/>
      <c r="E13" s="5"/>
      <c r="F13" s="5"/>
      <c r="G13" s="5"/>
      <c r="H13" s="5"/>
      <c r="I13" s="5"/>
      <c r="J13" s="5"/>
      <c r="K13" s="5"/>
      <c r="L13" s="5"/>
      <c r="M13" s="5"/>
      <c r="N13" s="5"/>
      <c r="O13" s="5"/>
      <c r="P13" s="5"/>
    </row>
    <row r="14" spans="1:16" ht="45.75" hidden="1" customHeight="1" x14ac:dyDescent="0.25">
      <c r="A14" s="223" t="s">
        <v>2039</v>
      </c>
      <c r="B14" s="399" t="s">
        <v>2040</v>
      </c>
      <c r="C14" s="400"/>
      <c r="D14" s="5"/>
      <c r="E14" s="5"/>
      <c r="F14" s="5"/>
      <c r="G14" s="5"/>
      <c r="H14" s="5"/>
      <c r="I14" s="5"/>
      <c r="J14" s="5"/>
      <c r="K14" s="5"/>
      <c r="L14" s="5"/>
      <c r="M14" s="5"/>
      <c r="N14" s="5"/>
      <c r="O14" s="5"/>
      <c r="P14" s="5"/>
    </row>
    <row r="15" spans="1:16" ht="45.75" hidden="1" customHeight="1" x14ac:dyDescent="0.25">
      <c r="A15" s="223" t="s">
        <v>2041</v>
      </c>
      <c r="B15" s="399" t="s">
        <v>2042</v>
      </c>
      <c r="C15" s="400"/>
      <c r="D15" s="5"/>
      <c r="E15" s="5"/>
      <c r="F15" s="5"/>
      <c r="G15" s="5"/>
      <c r="H15" s="5"/>
      <c r="I15" s="5"/>
      <c r="J15" s="5"/>
      <c r="K15" s="5"/>
      <c r="L15" s="5"/>
      <c r="M15" s="5"/>
      <c r="N15" s="5"/>
      <c r="O15" s="5"/>
      <c r="P15" s="5"/>
    </row>
    <row r="16" spans="1:16" ht="51" hidden="1" customHeight="1" x14ac:dyDescent="0.25">
      <c r="A16" s="223" t="s">
        <v>2043</v>
      </c>
      <c r="B16" s="399" t="s">
        <v>2044</v>
      </c>
      <c r="C16" s="400"/>
      <c r="D16" s="5"/>
      <c r="E16" s="5"/>
      <c r="F16" s="5"/>
      <c r="G16" s="5"/>
      <c r="H16" s="5"/>
      <c r="I16" s="5"/>
      <c r="J16" s="5"/>
      <c r="K16" s="5"/>
      <c r="L16" s="5"/>
      <c r="M16" s="5"/>
      <c r="N16" s="5"/>
      <c r="O16" s="5"/>
      <c r="P16" s="5"/>
    </row>
    <row r="17" spans="1:16" ht="27.75" hidden="1" customHeight="1" x14ac:dyDescent="0.25">
      <c r="A17" s="223" t="s">
        <v>2045</v>
      </c>
      <c r="B17" s="399" t="s">
        <v>2046</v>
      </c>
      <c r="C17" s="400"/>
      <c r="D17" s="5"/>
      <c r="E17" s="5"/>
      <c r="F17" s="5"/>
      <c r="G17" s="5"/>
      <c r="H17" s="5"/>
      <c r="I17" s="5"/>
      <c r="J17" s="5"/>
      <c r="K17" s="5"/>
      <c r="L17" s="5"/>
      <c r="M17" s="5"/>
      <c r="N17" s="5"/>
      <c r="O17" s="5"/>
      <c r="P17" s="5"/>
    </row>
    <row r="18" spans="1:16" ht="27.75" hidden="1" customHeight="1" x14ac:dyDescent="0.25">
      <c r="A18" s="223" t="s">
        <v>2047</v>
      </c>
      <c r="B18" s="399" t="s">
        <v>2048</v>
      </c>
      <c r="C18" s="400"/>
      <c r="D18" s="5"/>
      <c r="E18" s="5"/>
      <c r="F18" s="5"/>
      <c r="G18" s="5"/>
      <c r="H18" s="5"/>
      <c r="I18" s="5"/>
      <c r="J18" s="5"/>
      <c r="K18" s="5"/>
      <c r="L18" s="5"/>
      <c r="M18" s="5"/>
      <c r="N18" s="5"/>
      <c r="O18" s="5"/>
      <c r="P18" s="5"/>
    </row>
    <row r="19" spans="1:16" ht="45" hidden="1" customHeight="1" x14ac:dyDescent="0.25">
      <c r="A19" s="223" t="s">
        <v>2047</v>
      </c>
      <c r="B19" s="399" t="s">
        <v>2049</v>
      </c>
      <c r="C19" s="400"/>
      <c r="D19" s="5"/>
      <c r="E19" s="5"/>
      <c r="F19" s="5"/>
      <c r="G19" s="5"/>
      <c r="H19" s="5"/>
      <c r="I19" s="5"/>
      <c r="J19" s="5"/>
      <c r="K19" s="5"/>
      <c r="L19" s="5"/>
      <c r="M19" s="5"/>
      <c r="N19" s="5"/>
      <c r="O19" s="5"/>
      <c r="P19" s="5"/>
    </row>
    <row r="20" spans="1:16" ht="45" hidden="1" customHeight="1" x14ac:dyDescent="0.25">
      <c r="A20" s="223" t="s">
        <v>2050</v>
      </c>
      <c r="B20" s="399" t="s">
        <v>2051</v>
      </c>
      <c r="C20" s="400"/>
      <c r="D20" s="5"/>
      <c r="E20" s="5"/>
      <c r="F20" s="5"/>
      <c r="G20" s="5"/>
      <c r="H20" s="5"/>
      <c r="I20" s="5"/>
      <c r="J20" s="5"/>
      <c r="K20" s="5"/>
      <c r="L20" s="5"/>
      <c r="M20" s="5"/>
      <c r="N20" s="5"/>
      <c r="O20" s="5"/>
      <c r="P20" s="5"/>
    </row>
    <row r="21" spans="1:16" ht="30" hidden="1" customHeight="1" x14ac:dyDescent="0.25">
      <c r="A21" s="223" t="s">
        <v>2052</v>
      </c>
      <c r="B21" s="399" t="s">
        <v>2053</v>
      </c>
      <c r="C21" s="400"/>
      <c r="D21" s="5"/>
      <c r="E21" s="5"/>
      <c r="F21" s="5"/>
      <c r="G21" s="5"/>
      <c r="H21" s="5"/>
      <c r="I21" s="5"/>
      <c r="J21" s="5"/>
      <c r="K21" s="5"/>
      <c r="L21" s="5"/>
      <c r="M21" s="5"/>
      <c r="N21" s="5"/>
      <c r="O21" s="5"/>
      <c r="P21" s="5"/>
    </row>
    <row r="22" spans="1:16" ht="30" hidden="1" customHeight="1" x14ac:dyDescent="0.25">
      <c r="A22" s="223" t="s">
        <v>2054</v>
      </c>
      <c r="B22" s="399" t="s">
        <v>2055</v>
      </c>
      <c r="C22" s="400"/>
      <c r="D22" s="5"/>
      <c r="E22" s="5"/>
      <c r="F22" s="5"/>
      <c r="G22" s="5"/>
      <c r="H22" s="5"/>
      <c r="I22" s="5"/>
      <c r="J22" s="5"/>
      <c r="K22" s="5"/>
      <c r="L22" s="5"/>
      <c r="M22" s="5"/>
      <c r="N22" s="5"/>
      <c r="O22" s="5"/>
      <c r="P22" s="5"/>
    </row>
    <row r="23" spans="1:16" ht="30" hidden="1" customHeight="1" x14ac:dyDescent="0.25">
      <c r="A23" s="223" t="s">
        <v>2056</v>
      </c>
      <c r="B23" s="399" t="s">
        <v>2057</v>
      </c>
      <c r="C23" s="400"/>
      <c r="D23" s="5"/>
      <c r="E23" s="5"/>
      <c r="F23" s="5"/>
      <c r="G23" s="5"/>
      <c r="H23" s="5"/>
      <c r="I23" s="5"/>
      <c r="J23" s="5"/>
      <c r="K23" s="5"/>
      <c r="L23" s="5"/>
      <c r="M23" s="5"/>
      <c r="N23" s="5"/>
      <c r="O23" s="5"/>
      <c r="P23" s="5"/>
    </row>
    <row r="24" spans="1:16" ht="30" hidden="1" customHeight="1" x14ac:dyDescent="0.25">
      <c r="A24" s="223" t="s">
        <v>2058</v>
      </c>
      <c r="B24" s="399" t="s">
        <v>2059</v>
      </c>
      <c r="C24" s="400"/>
      <c r="D24" s="5"/>
      <c r="E24" s="5"/>
      <c r="F24" s="5"/>
      <c r="G24" s="5"/>
      <c r="H24" s="5"/>
      <c r="I24" s="5"/>
      <c r="J24" s="5"/>
      <c r="K24" s="5"/>
      <c r="L24" s="5"/>
      <c r="M24" s="5"/>
      <c r="N24" s="5"/>
      <c r="O24" s="5"/>
      <c r="P24" s="5"/>
    </row>
    <row r="25" spans="1:16" ht="30" hidden="1" customHeight="1" x14ac:dyDescent="0.25">
      <c r="A25" s="223" t="s">
        <v>2060</v>
      </c>
      <c r="B25" s="399" t="s">
        <v>2061</v>
      </c>
      <c r="C25" s="400"/>
      <c r="D25" s="5"/>
      <c r="E25" s="5"/>
      <c r="F25" s="5"/>
      <c r="G25" s="5"/>
      <c r="H25" s="5"/>
      <c r="I25" s="5"/>
      <c r="J25" s="5"/>
      <c r="K25" s="5"/>
      <c r="L25" s="5"/>
      <c r="M25" s="5"/>
      <c r="N25" s="5"/>
      <c r="O25" s="5"/>
      <c r="P25" s="5"/>
    </row>
    <row r="26" spans="1:16" ht="30" hidden="1" customHeight="1" x14ac:dyDescent="0.25">
      <c r="A26" s="223" t="s">
        <v>2062</v>
      </c>
      <c r="B26" s="399" t="s">
        <v>2063</v>
      </c>
      <c r="C26" s="400"/>
      <c r="D26" s="5"/>
      <c r="E26" s="5"/>
      <c r="F26" s="5"/>
      <c r="G26" s="5"/>
      <c r="H26" s="5"/>
      <c r="I26" s="5"/>
      <c r="J26" s="5"/>
      <c r="K26" s="5"/>
      <c r="L26" s="5"/>
      <c r="M26" s="5"/>
      <c r="N26" s="5"/>
      <c r="O26" s="5"/>
      <c r="P26" s="5"/>
    </row>
    <row r="27" spans="1:16" ht="70.5" hidden="1" customHeight="1" x14ac:dyDescent="0.25">
      <c r="A27" s="223" t="s">
        <v>2064</v>
      </c>
      <c r="B27" s="399" t="s">
        <v>2065</v>
      </c>
      <c r="C27" s="400"/>
      <c r="D27" s="5"/>
      <c r="E27" s="5"/>
      <c r="F27" s="5"/>
      <c r="G27" s="5"/>
      <c r="H27" s="5"/>
      <c r="I27" s="5"/>
      <c r="J27" s="5"/>
      <c r="K27" s="5"/>
      <c r="L27" s="5"/>
      <c r="M27" s="5"/>
      <c r="N27" s="5"/>
      <c r="O27" s="5"/>
      <c r="P27" s="5"/>
    </row>
    <row r="28" spans="1:16" ht="48" hidden="1" customHeight="1" x14ac:dyDescent="0.25">
      <c r="A28" s="223" t="s">
        <v>2066</v>
      </c>
      <c r="B28" s="399" t="s">
        <v>2067</v>
      </c>
      <c r="C28" s="400"/>
      <c r="D28" s="5"/>
      <c r="E28" s="5"/>
      <c r="F28" s="5"/>
      <c r="G28" s="5"/>
      <c r="H28" s="5"/>
      <c r="I28" s="5"/>
      <c r="J28" s="5"/>
      <c r="K28" s="5"/>
      <c r="L28" s="5"/>
      <c r="M28" s="5"/>
      <c r="N28" s="5"/>
      <c r="O28" s="5"/>
      <c r="P28" s="5"/>
    </row>
    <row r="29" spans="1:16" ht="100.5" hidden="1" customHeight="1" x14ac:dyDescent="0.25">
      <c r="A29" s="223" t="s">
        <v>2068</v>
      </c>
      <c r="B29" s="399" t="s">
        <v>2069</v>
      </c>
      <c r="C29" s="400"/>
      <c r="D29" s="5"/>
      <c r="E29" s="5"/>
      <c r="F29" s="5"/>
      <c r="G29" s="5"/>
      <c r="H29" s="5"/>
      <c r="I29" s="5"/>
      <c r="J29" s="5"/>
      <c r="K29" s="5"/>
      <c r="L29" s="5"/>
      <c r="M29" s="5"/>
      <c r="N29" s="5"/>
      <c r="O29" s="5"/>
      <c r="P29" s="5"/>
    </row>
    <row r="30" spans="1:16" ht="45" hidden="1" customHeight="1" x14ac:dyDescent="0.25">
      <c r="A30" s="223" t="s">
        <v>2070</v>
      </c>
      <c r="B30" s="399" t="s">
        <v>2071</v>
      </c>
      <c r="C30" s="400"/>
      <c r="D30" s="5"/>
      <c r="E30" s="5"/>
      <c r="F30" s="5"/>
      <c r="G30" s="5"/>
      <c r="H30" s="5"/>
      <c r="I30" s="5"/>
      <c r="J30" s="5"/>
      <c r="K30" s="5"/>
      <c r="L30" s="5"/>
      <c r="M30" s="5"/>
      <c r="N30" s="5"/>
      <c r="O30" s="5"/>
      <c r="P30" s="5"/>
    </row>
    <row r="31" spans="1:16" ht="45" hidden="1" customHeight="1" x14ac:dyDescent="0.25">
      <c r="A31" s="223" t="s">
        <v>2072</v>
      </c>
      <c r="B31" s="399" t="s">
        <v>2073</v>
      </c>
      <c r="C31" s="400"/>
      <c r="D31" s="5"/>
      <c r="E31" s="5"/>
      <c r="F31" s="5"/>
      <c r="G31" s="5"/>
      <c r="H31" s="5"/>
      <c r="I31" s="5"/>
      <c r="J31" s="5"/>
      <c r="K31" s="5"/>
      <c r="L31" s="5"/>
      <c r="M31" s="5"/>
      <c r="N31" s="5"/>
      <c r="O31" s="5"/>
      <c r="P31" s="5"/>
    </row>
    <row r="32" spans="1:16" ht="45" hidden="1" customHeight="1" x14ac:dyDescent="0.25">
      <c r="A32" s="223" t="s">
        <v>2074</v>
      </c>
      <c r="B32" s="399" t="s">
        <v>2075</v>
      </c>
      <c r="C32" s="400"/>
      <c r="D32" s="5"/>
      <c r="E32" s="5"/>
      <c r="F32" s="5"/>
      <c r="G32" s="5"/>
      <c r="H32" s="5"/>
      <c r="I32" s="5"/>
      <c r="J32" s="5"/>
      <c r="K32" s="5"/>
      <c r="L32" s="5"/>
      <c r="M32" s="5"/>
      <c r="N32" s="5"/>
      <c r="O32" s="5"/>
      <c r="P32" s="5"/>
    </row>
    <row r="33" spans="1:16" ht="72" hidden="1" customHeight="1" x14ac:dyDescent="0.25">
      <c r="A33" s="223" t="s">
        <v>2076</v>
      </c>
      <c r="B33" s="399" t="s">
        <v>2077</v>
      </c>
      <c r="C33" s="400"/>
      <c r="D33" s="5"/>
      <c r="E33" s="5"/>
      <c r="F33" s="5"/>
      <c r="G33" s="5"/>
      <c r="H33" s="5"/>
      <c r="I33" s="5"/>
      <c r="J33" s="5"/>
      <c r="K33" s="5"/>
      <c r="L33" s="5"/>
      <c r="M33" s="5"/>
      <c r="N33" s="5"/>
      <c r="O33" s="5"/>
      <c r="P33" s="5"/>
    </row>
    <row r="34" spans="1:16" ht="79.5" hidden="1" customHeight="1" x14ac:dyDescent="0.25">
      <c r="A34" s="223" t="s">
        <v>2078</v>
      </c>
      <c r="B34" s="399" t="s">
        <v>2079</v>
      </c>
      <c r="C34" s="400"/>
      <c r="D34" s="5"/>
      <c r="E34" s="5"/>
      <c r="F34" s="5"/>
      <c r="G34" s="5"/>
      <c r="H34" s="5"/>
      <c r="I34" s="5"/>
      <c r="J34" s="5"/>
      <c r="K34" s="5"/>
      <c r="L34" s="5"/>
      <c r="M34" s="5"/>
      <c r="N34" s="5"/>
      <c r="O34" s="5"/>
      <c r="P34" s="5"/>
    </row>
    <row r="35" spans="1:16" ht="70.5" hidden="1" customHeight="1" x14ac:dyDescent="0.25">
      <c r="A35" s="223" t="s">
        <v>2080</v>
      </c>
      <c r="B35" s="399" t="s">
        <v>2081</v>
      </c>
      <c r="C35" s="400"/>
      <c r="D35" s="5"/>
      <c r="E35" s="5"/>
      <c r="F35" s="5"/>
      <c r="G35" s="5"/>
      <c r="H35" s="5"/>
      <c r="I35" s="5"/>
      <c r="J35" s="5"/>
      <c r="K35" s="5"/>
      <c r="L35" s="5"/>
      <c r="M35" s="5"/>
      <c r="N35" s="5"/>
      <c r="O35" s="5"/>
      <c r="P35" s="5"/>
    </row>
    <row r="36" spans="1:16" ht="45.75" hidden="1" customHeight="1" x14ac:dyDescent="0.25">
      <c r="A36" s="223" t="s">
        <v>2082</v>
      </c>
      <c r="B36" s="399" t="s">
        <v>2083</v>
      </c>
      <c r="C36" s="400"/>
      <c r="D36" s="5"/>
      <c r="E36" s="5"/>
      <c r="F36" s="5"/>
      <c r="G36" s="5"/>
      <c r="H36" s="5"/>
      <c r="I36" s="5"/>
      <c r="J36" s="5"/>
      <c r="K36" s="5"/>
      <c r="L36" s="5"/>
      <c r="M36" s="5"/>
      <c r="N36" s="5"/>
      <c r="O36" s="5"/>
      <c r="P36" s="5"/>
    </row>
    <row r="37" spans="1:16" ht="54.75" hidden="1" customHeight="1" x14ac:dyDescent="0.25">
      <c r="A37" s="223" t="s">
        <v>2084</v>
      </c>
      <c r="B37" s="399" t="s">
        <v>2085</v>
      </c>
      <c r="C37" s="400"/>
      <c r="D37" s="5"/>
      <c r="E37" s="5"/>
      <c r="F37" s="5"/>
      <c r="G37" s="5"/>
      <c r="H37" s="5"/>
      <c r="I37" s="5"/>
      <c r="J37" s="5"/>
      <c r="K37" s="5"/>
      <c r="L37" s="5"/>
      <c r="M37" s="5"/>
      <c r="N37" s="5"/>
      <c r="O37" s="5"/>
      <c r="P37" s="5"/>
    </row>
    <row r="38" spans="1:16" ht="37.5" hidden="1" customHeight="1" x14ac:dyDescent="0.25">
      <c r="A38" s="223" t="s">
        <v>2086</v>
      </c>
      <c r="B38" s="399" t="s">
        <v>2087</v>
      </c>
      <c r="C38" s="400"/>
      <c r="D38" s="5"/>
      <c r="E38" s="5"/>
      <c r="F38" s="5"/>
      <c r="G38" s="5"/>
      <c r="H38" s="5"/>
      <c r="I38" s="5"/>
      <c r="J38" s="5"/>
      <c r="K38" s="5"/>
      <c r="L38" s="5"/>
      <c r="M38" s="5"/>
      <c r="N38" s="5"/>
      <c r="O38" s="5"/>
      <c r="P38" s="5"/>
    </row>
    <row r="39" spans="1:16" ht="61.5" hidden="1" customHeight="1" x14ac:dyDescent="0.25">
      <c r="A39" s="223" t="s">
        <v>2088</v>
      </c>
      <c r="B39" s="399" t="s">
        <v>2089</v>
      </c>
      <c r="C39" s="400"/>
      <c r="D39" s="5"/>
      <c r="E39" s="5"/>
      <c r="F39" s="5"/>
      <c r="G39" s="5"/>
      <c r="H39" s="5"/>
      <c r="I39" s="5"/>
      <c r="J39" s="5"/>
      <c r="K39" s="5"/>
      <c r="L39" s="5"/>
      <c r="M39" s="5"/>
      <c r="N39" s="5"/>
      <c r="O39" s="5"/>
      <c r="P39" s="5"/>
    </row>
    <row r="40" spans="1:16" ht="53.25" hidden="1" customHeight="1" x14ac:dyDescent="0.25">
      <c r="A40" s="223" t="s">
        <v>2090</v>
      </c>
      <c r="B40" s="399" t="s">
        <v>2091</v>
      </c>
      <c r="C40" s="400"/>
      <c r="D40" s="5"/>
      <c r="E40" s="5"/>
      <c r="F40" s="5"/>
      <c r="G40" s="5"/>
      <c r="H40" s="5"/>
      <c r="I40" s="5"/>
      <c r="J40" s="5"/>
      <c r="K40" s="5"/>
      <c r="L40" s="5"/>
      <c r="M40" s="5"/>
      <c r="N40" s="5"/>
      <c r="O40" s="5"/>
      <c r="P40" s="5"/>
    </row>
    <row r="41" spans="1:16" ht="73.5" hidden="1" customHeight="1" x14ac:dyDescent="0.25">
      <c r="A41" s="223" t="s">
        <v>2092</v>
      </c>
      <c r="B41" s="399" t="s">
        <v>2093</v>
      </c>
      <c r="C41" s="400"/>
      <c r="D41" s="5"/>
      <c r="E41" s="5"/>
      <c r="F41" s="5"/>
      <c r="G41" s="5"/>
      <c r="H41" s="5"/>
      <c r="I41" s="5"/>
      <c r="J41" s="5"/>
      <c r="K41" s="5"/>
      <c r="L41" s="5"/>
      <c r="M41" s="5"/>
      <c r="N41" s="5"/>
      <c r="O41" s="5"/>
      <c r="P41" s="5"/>
    </row>
    <row r="42" spans="1:16" ht="57.75" hidden="1" customHeight="1" x14ac:dyDescent="0.25">
      <c r="A42" s="223" t="s">
        <v>2094</v>
      </c>
      <c r="B42" s="399" t="s">
        <v>2095</v>
      </c>
      <c r="C42" s="400"/>
      <c r="D42" s="5"/>
      <c r="E42" s="5"/>
      <c r="F42" s="5"/>
      <c r="G42" s="5"/>
      <c r="H42" s="5"/>
      <c r="I42" s="5"/>
      <c r="J42" s="5"/>
      <c r="K42" s="5"/>
      <c r="L42" s="5"/>
      <c r="M42" s="5"/>
      <c r="N42" s="5"/>
      <c r="O42" s="5"/>
      <c r="P42" s="5"/>
    </row>
    <row r="43" spans="1:16" ht="84" hidden="1" customHeight="1" x14ac:dyDescent="0.25">
      <c r="A43" s="223" t="s">
        <v>2096</v>
      </c>
      <c r="B43" s="399" t="s">
        <v>2097</v>
      </c>
      <c r="C43" s="400"/>
      <c r="D43" s="5"/>
      <c r="E43" s="5"/>
      <c r="F43" s="5"/>
      <c r="G43" s="5"/>
      <c r="H43" s="5"/>
      <c r="I43" s="5"/>
      <c r="J43" s="5"/>
      <c r="K43" s="5"/>
      <c r="L43" s="5"/>
      <c r="M43" s="5"/>
      <c r="N43" s="5"/>
      <c r="O43" s="5"/>
      <c r="P43" s="5"/>
    </row>
    <row r="44" spans="1:16" ht="48" hidden="1" customHeight="1" x14ac:dyDescent="0.25">
      <c r="A44" s="223" t="s">
        <v>2098</v>
      </c>
      <c r="B44" s="399" t="s">
        <v>2099</v>
      </c>
      <c r="C44" s="400"/>
      <c r="D44" s="5"/>
      <c r="E44" s="5"/>
      <c r="F44" s="5"/>
      <c r="G44" s="5"/>
      <c r="H44" s="5"/>
      <c r="I44" s="5"/>
      <c r="J44" s="5"/>
      <c r="K44" s="5"/>
      <c r="L44" s="5"/>
      <c r="M44" s="5"/>
      <c r="N44" s="5"/>
      <c r="O44" s="5"/>
      <c r="P44" s="5"/>
    </row>
    <row r="45" spans="1:16" ht="57" hidden="1" customHeight="1" x14ac:dyDescent="0.25">
      <c r="A45" s="223" t="s">
        <v>2100</v>
      </c>
      <c r="B45" s="399" t="s">
        <v>2101</v>
      </c>
      <c r="C45" s="400"/>
      <c r="D45" s="5"/>
      <c r="E45" s="5"/>
      <c r="F45" s="5"/>
      <c r="G45" s="5"/>
      <c r="H45" s="5"/>
      <c r="I45" s="5"/>
      <c r="J45" s="5"/>
      <c r="K45" s="5"/>
      <c r="L45" s="5"/>
      <c r="M45" s="5"/>
      <c r="N45" s="5"/>
      <c r="O45" s="5"/>
      <c r="P45" s="5"/>
    </row>
    <row r="46" spans="1:16" ht="73.5" hidden="1" customHeight="1" x14ac:dyDescent="0.25">
      <c r="A46" s="223" t="s">
        <v>2102</v>
      </c>
      <c r="B46" s="404" t="s">
        <v>2103</v>
      </c>
      <c r="C46" s="400"/>
      <c r="D46" s="5"/>
      <c r="E46" s="5"/>
      <c r="F46" s="5"/>
      <c r="G46" s="5"/>
      <c r="H46" s="5"/>
      <c r="I46" s="5"/>
      <c r="J46" s="5"/>
      <c r="K46" s="5"/>
      <c r="L46" s="5"/>
      <c r="M46" s="5"/>
      <c r="N46" s="5"/>
      <c r="O46" s="5"/>
      <c r="P46" s="5"/>
    </row>
    <row r="47" spans="1:16" ht="66" hidden="1" customHeight="1" x14ac:dyDescent="0.25">
      <c r="A47" s="39" t="s">
        <v>2104</v>
      </c>
      <c r="B47" s="405" t="s">
        <v>2105</v>
      </c>
      <c r="C47" s="405"/>
      <c r="D47" s="5"/>
      <c r="E47" s="5"/>
      <c r="F47" s="5"/>
      <c r="G47" s="5"/>
      <c r="H47" s="5"/>
      <c r="I47" s="5"/>
      <c r="J47" s="5"/>
      <c r="K47" s="5"/>
      <c r="L47" s="5"/>
      <c r="M47" s="5"/>
      <c r="N47" s="5"/>
      <c r="O47" s="5"/>
      <c r="P47" s="5"/>
    </row>
    <row r="48" spans="1:16" ht="123.75" customHeight="1" x14ac:dyDescent="0.25">
      <c r="A48" s="202" t="s">
        <v>2106</v>
      </c>
      <c r="B48" s="403" t="s">
        <v>2107</v>
      </c>
      <c r="C48" s="402"/>
      <c r="D48" s="5"/>
      <c r="E48" s="5"/>
      <c r="F48" s="5"/>
      <c r="G48" s="5"/>
      <c r="H48" s="5"/>
      <c r="I48" s="5"/>
      <c r="J48" s="5"/>
      <c r="K48" s="5"/>
      <c r="L48" s="5"/>
      <c r="M48" s="5"/>
      <c r="N48" s="5"/>
      <c r="O48" s="5"/>
      <c r="P48" s="5"/>
    </row>
    <row r="49" spans="1:16" ht="34.5" customHeight="1" x14ac:dyDescent="0.25">
      <c r="A49" s="202" t="s">
        <v>2108</v>
      </c>
      <c r="B49" s="401" t="s">
        <v>2109</v>
      </c>
      <c r="C49" s="402"/>
      <c r="D49" s="5"/>
      <c r="E49" s="5"/>
      <c r="F49" s="5"/>
      <c r="G49" s="5"/>
      <c r="H49" s="5"/>
      <c r="I49" s="5"/>
      <c r="J49" s="5"/>
      <c r="K49" s="5"/>
      <c r="L49" s="5"/>
      <c r="M49" s="5"/>
      <c r="N49" s="5"/>
      <c r="O49" s="5"/>
      <c r="P49" s="5"/>
    </row>
    <row r="50" spans="1:16" ht="34.5" customHeight="1" x14ac:dyDescent="0.25">
      <c r="A50" s="202" t="s">
        <v>2110</v>
      </c>
      <c r="B50" s="401" t="s">
        <v>2111</v>
      </c>
      <c r="C50" s="402"/>
      <c r="D50" s="5"/>
      <c r="E50" s="5"/>
      <c r="F50" s="5"/>
      <c r="G50" s="5"/>
      <c r="H50" s="5"/>
      <c r="I50" s="5"/>
      <c r="J50" s="5"/>
      <c r="K50" s="5"/>
      <c r="L50" s="5"/>
      <c r="M50" s="5"/>
      <c r="N50" s="5"/>
      <c r="O50" s="5"/>
      <c r="P50" s="5"/>
    </row>
    <row r="51" spans="1:16" ht="31.5" customHeight="1" x14ac:dyDescent="0.25">
      <c r="A51" s="224" t="s">
        <v>2112</v>
      </c>
      <c r="B51" s="399" t="s">
        <v>2113</v>
      </c>
      <c r="C51" s="400"/>
      <c r="D51" s="5"/>
      <c r="E51" s="5"/>
      <c r="F51" s="5"/>
      <c r="G51" s="5"/>
      <c r="H51" s="5"/>
      <c r="I51" s="5"/>
      <c r="J51" s="5"/>
      <c r="K51" s="5"/>
      <c r="L51" s="5"/>
      <c r="M51" s="5"/>
      <c r="N51" s="5"/>
      <c r="O51" s="5"/>
      <c r="P51" s="5"/>
    </row>
    <row r="52" spans="1:16" ht="31.5" customHeight="1" x14ac:dyDescent="0.25">
      <c r="A52" s="224" t="s">
        <v>2114</v>
      </c>
      <c r="B52" s="399" t="s">
        <v>2115</v>
      </c>
      <c r="C52" s="400"/>
      <c r="D52" s="5"/>
      <c r="E52" s="5"/>
      <c r="F52" s="5"/>
      <c r="G52" s="5"/>
      <c r="H52" s="5"/>
      <c r="I52" s="5"/>
      <c r="J52" s="5"/>
      <c r="K52" s="5"/>
      <c r="L52" s="5"/>
      <c r="M52" s="5"/>
      <c r="N52" s="5"/>
      <c r="O52" s="5"/>
      <c r="P52" s="5"/>
    </row>
    <row r="53" spans="1:16" ht="31.5" customHeight="1" x14ac:dyDescent="0.25">
      <c r="A53" s="224" t="s">
        <v>2116</v>
      </c>
      <c r="B53" s="406" t="s">
        <v>2117</v>
      </c>
      <c r="C53" s="407"/>
      <c r="D53" s="5"/>
      <c r="E53" s="5"/>
      <c r="F53" s="5"/>
      <c r="G53" s="5"/>
      <c r="H53" s="5"/>
      <c r="I53" s="5"/>
      <c r="J53" s="5"/>
      <c r="K53" s="5"/>
      <c r="L53" s="5"/>
      <c r="M53" s="5"/>
      <c r="N53" s="5"/>
      <c r="O53" s="5"/>
      <c r="P53" s="5"/>
    </row>
    <row r="54" spans="1:16" ht="31.5" customHeight="1" x14ac:dyDescent="0.25">
      <c r="A54" s="224" t="s">
        <v>2118</v>
      </c>
      <c r="B54" s="406" t="s">
        <v>2119</v>
      </c>
      <c r="C54" s="407"/>
      <c r="D54" s="5"/>
      <c r="E54" s="5"/>
      <c r="F54" s="5"/>
      <c r="G54" s="5"/>
      <c r="H54" s="5"/>
      <c r="I54" s="5"/>
      <c r="J54" s="5"/>
      <c r="K54" s="5"/>
      <c r="L54" s="5"/>
      <c r="M54" s="5"/>
      <c r="N54" s="5"/>
      <c r="O54" s="5"/>
      <c r="P54" s="5"/>
    </row>
    <row r="55" spans="1:16" ht="54.6" customHeight="1" x14ac:dyDescent="0.25">
      <c r="A55" s="224" t="s">
        <v>2120</v>
      </c>
      <c r="B55" s="406" t="s">
        <v>2121</v>
      </c>
      <c r="C55" s="407"/>
      <c r="D55" s="5"/>
      <c r="E55" s="5"/>
      <c r="F55" s="5"/>
      <c r="G55" s="5"/>
      <c r="H55" s="5"/>
      <c r="I55" s="5"/>
      <c r="J55" s="5"/>
      <c r="K55" s="5"/>
      <c r="L55" s="5"/>
      <c r="M55" s="5"/>
      <c r="N55" s="5"/>
      <c r="O55" s="5"/>
      <c r="P55" s="5"/>
    </row>
    <row r="56" spans="1:16" ht="54.6" customHeight="1" x14ac:dyDescent="0.25">
      <c r="A56" s="224" t="s">
        <v>2122</v>
      </c>
      <c r="B56" s="406" t="s">
        <v>2123</v>
      </c>
      <c r="C56" s="407"/>
      <c r="D56" s="5"/>
      <c r="E56" s="5"/>
      <c r="F56" s="5"/>
      <c r="G56" s="5"/>
      <c r="H56" s="5"/>
      <c r="I56" s="5"/>
      <c r="J56" s="5"/>
      <c r="K56" s="5"/>
      <c r="L56" s="5"/>
      <c r="M56" s="5"/>
      <c r="N56" s="5"/>
      <c r="O56" s="5"/>
      <c r="P56" s="5"/>
    </row>
    <row r="57" spans="1:16" ht="54" customHeight="1" x14ac:dyDescent="0.25">
      <c r="A57" s="224" t="s">
        <v>2124</v>
      </c>
      <c r="B57" s="406" t="s">
        <v>2125</v>
      </c>
      <c r="C57" s="407"/>
      <c r="D57" s="5"/>
      <c r="E57" s="5"/>
      <c r="F57" s="5"/>
      <c r="G57" s="5"/>
      <c r="H57" s="5"/>
      <c r="I57" s="5"/>
      <c r="J57" s="5"/>
      <c r="K57" s="5"/>
      <c r="L57" s="5"/>
      <c r="M57" s="5"/>
      <c r="N57" s="5"/>
      <c r="O57" s="5"/>
      <c r="P57" s="5"/>
    </row>
    <row r="58" spans="1:16" ht="31.2" customHeight="1" x14ac:dyDescent="0.25">
      <c r="A58" s="270" t="s">
        <v>2126</v>
      </c>
      <c r="B58" s="397" t="s">
        <v>2127</v>
      </c>
      <c r="C58" s="398"/>
      <c r="D58" s="5"/>
      <c r="E58" s="5"/>
      <c r="F58" s="5"/>
      <c r="G58" s="5"/>
      <c r="H58" s="5"/>
      <c r="I58" s="5"/>
      <c r="J58" s="5"/>
      <c r="K58" s="5"/>
      <c r="L58" s="5"/>
      <c r="M58" s="5"/>
      <c r="N58" s="5"/>
      <c r="O58" s="5"/>
      <c r="P58" s="5"/>
    </row>
    <row r="59" spans="1:16" ht="46.5" customHeight="1" x14ac:dyDescent="0.25">
      <c r="A59" s="302" t="s">
        <v>2128</v>
      </c>
      <c r="B59" s="412" t="s">
        <v>2129</v>
      </c>
      <c r="C59" s="41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abSelected="1"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17587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3"/>
      <c r="F11" s="359" t="s">
        <v>1982</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3"/>
      <c r="F12" s="357" t="s">
        <v>1983</v>
      </c>
      <c r="G12" s="35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3"/>
      <c r="F13" s="330" t="s">
        <v>1987</v>
      </c>
      <c r="G13" s="331"/>
      <c r="H13" s="332"/>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5">
      <c r="A17" s="354" t="s">
        <v>1976</v>
      </c>
      <c r="B17" s="337" t="str">
        <f>'PR-RAS'!B6</f>
        <v>PRIHODI POSLOVANJA (šifre 61+62+63+64+65+66+67+68)</v>
      </c>
      <c r="C17" s="338"/>
      <c r="D17" s="338"/>
      <c r="E17" s="338"/>
      <c r="F17" s="339"/>
      <c r="G17" s="28" t="str">
        <f>'PR-RAS'!C6</f>
        <v>6</v>
      </c>
      <c r="H17" s="275">
        <f>'PR-RAS'!D6</f>
        <v>1783535.98</v>
      </c>
      <c r="I17" s="275">
        <f>'PR-RAS'!E6</f>
        <v>2034822.8</v>
      </c>
      <c r="J17" s="5"/>
      <c r="K17" s="5"/>
      <c r="L17" s="5"/>
      <c r="M17" s="5"/>
      <c r="N17" s="5"/>
      <c r="O17" s="5"/>
      <c r="P17" s="5"/>
      <c r="Q17" s="5"/>
      <c r="R17" s="5"/>
      <c r="S17" s="5"/>
      <c r="T17" s="5"/>
      <c r="U17" s="5"/>
      <c r="V17" s="5"/>
      <c r="W17" s="5"/>
    </row>
    <row r="18" spans="1:23" ht="12.75" customHeight="1" x14ac:dyDescent="0.25">
      <c r="A18" s="355"/>
      <c r="B18" s="340" t="str">
        <f>'PR-RAS'!B152</f>
        <v xml:space="preserve">RASHODI POSLOVANJA (šifre 31+32+34+35+36+37+38) </v>
      </c>
      <c r="C18" s="341"/>
      <c r="D18" s="341"/>
      <c r="E18" s="341"/>
      <c r="F18" s="342"/>
      <c r="G18" s="29" t="str">
        <f>'PR-RAS'!C152</f>
        <v>3</v>
      </c>
      <c r="H18" s="275">
        <f>'PR-RAS'!D152</f>
        <v>1735570.6</v>
      </c>
      <c r="I18" s="275">
        <f>'PR-RAS'!E152</f>
        <v>2025808.7300000002</v>
      </c>
      <c r="J18" s="5"/>
      <c r="K18" s="5"/>
      <c r="L18" s="5"/>
      <c r="M18" s="5"/>
      <c r="N18" s="5"/>
      <c r="O18" s="5"/>
      <c r="P18" s="5"/>
      <c r="Q18" s="5"/>
      <c r="R18" s="5"/>
      <c r="S18" s="5"/>
      <c r="T18" s="5"/>
      <c r="U18" s="5"/>
      <c r="V18" s="5"/>
      <c r="W18" s="5"/>
    </row>
    <row r="19" spans="1:23" ht="12.75" customHeight="1" x14ac:dyDescent="0.25">
      <c r="A19" s="355"/>
      <c r="B19" s="340" t="str">
        <f>'PR-RAS'!B649</f>
        <v>Višak prihoda i primitaka raspoloživ u sljedećem razdoblju (šifre X005 + '9221-9222' - Y005 - '9222-9221')</v>
      </c>
      <c r="C19" s="341"/>
      <c r="D19" s="341"/>
      <c r="E19" s="341"/>
      <c r="F19" s="342"/>
      <c r="G19" s="29" t="str">
        <f>'PR-RAS'!C649</f>
        <v>X006</v>
      </c>
      <c r="H19" s="275">
        <f>'PR-RAS'!D649</f>
        <v>90138.969999999812</v>
      </c>
      <c r="I19" s="275">
        <f>'PR-RAS'!E649</f>
        <v>92134.889999999767</v>
      </c>
      <c r="J19" s="5"/>
      <c r="K19" s="5"/>
      <c r="L19" s="5"/>
      <c r="M19" s="5"/>
      <c r="N19" s="5"/>
      <c r="O19" s="5"/>
      <c r="P19" s="5"/>
      <c r="Q19" s="5"/>
      <c r="R19" s="5"/>
      <c r="S19" s="5"/>
      <c r="T19" s="5"/>
      <c r="U19" s="5"/>
      <c r="V19" s="5"/>
      <c r="W19" s="5"/>
    </row>
    <row r="20" spans="1:23" ht="12.75" customHeight="1" x14ac:dyDescent="0.25">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4" t="s">
        <v>1979</v>
      </c>
      <c r="B22" s="337" t="str">
        <f>BILANCA!B7</f>
        <v>Nefinancijska imovina (šifre 01+02+03+04+05+06)</v>
      </c>
      <c r="C22" s="338"/>
      <c r="D22" s="338"/>
      <c r="E22" s="338"/>
      <c r="F22" s="339"/>
      <c r="G22" s="126" t="str">
        <f>BILANCA!C7</f>
        <v>B002</v>
      </c>
      <c r="H22" s="275">
        <f>BILANCA!D7</f>
        <v>7929590.3499999996</v>
      </c>
      <c r="I22" s="275">
        <f>BILANCA!E7</f>
        <v>7787470.9500000002</v>
      </c>
      <c r="J22" s="5"/>
      <c r="K22" s="5"/>
      <c r="L22" s="5"/>
      <c r="M22" s="5"/>
      <c r="N22" s="5"/>
      <c r="O22" s="5"/>
      <c r="P22" s="5"/>
      <c r="Q22" s="5"/>
      <c r="R22" s="5"/>
      <c r="S22" s="5"/>
      <c r="T22" s="5"/>
      <c r="U22" s="5"/>
      <c r="V22" s="5"/>
      <c r="W22" s="5"/>
    </row>
    <row r="23" spans="1:23" ht="12.75" customHeight="1" x14ac:dyDescent="0.25">
      <c r="A23" s="355"/>
      <c r="B23" s="340" t="str">
        <f>BILANCA!B69</f>
        <v>Financijska imovina (šifre 11+12+13+14+15+16+17+19)</v>
      </c>
      <c r="C23" s="341"/>
      <c r="D23" s="341"/>
      <c r="E23" s="341"/>
      <c r="F23" s="342"/>
      <c r="G23" s="127" t="str">
        <f>BILANCA!C69</f>
        <v>1</v>
      </c>
      <c r="H23" s="275">
        <f>BILANCA!D69</f>
        <v>420014.77</v>
      </c>
      <c r="I23" s="275">
        <f>BILANCA!E69</f>
        <v>541628.20000000007</v>
      </c>
      <c r="J23" s="5"/>
      <c r="K23" s="5"/>
      <c r="L23" s="5"/>
      <c r="M23" s="5"/>
      <c r="N23" s="5"/>
      <c r="O23" s="5"/>
      <c r="P23" s="5"/>
      <c r="Q23" s="5"/>
      <c r="R23" s="5"/>
      <c r="S23" s="5"/>
      <c r="T23" s="5"/>
      <c r="U23" s="5"/>
      <c r="V23" s="5"/>
      <c r="W23" s="5"/>
    </row>
    <row r="24" spans="1:23" ht="12.75" customHeight="1" x14ac:dyDescent="0.25">
      <c r="A24" s="355"/>
      <c r="B24" s="340" t="str">
        <f>BILANCA!B177</f>
        <v xml:space="preserve">Obveze (šifre 23+24+25+26+27+29) </v>
      </c>
      <c r="C24" s="341"/>
      <c r="D24" s="341"/>
      <c r="E24" s="341"/>
      <c r="F24" s="342"/>
      <c r="G24" s="127" t="str">
        <f>BILANCA!C177</f>
        <v>2</v>
      </c>
      <c r="H24" s="275">
        <f>BILANCA!D177</f>
        <v>149098.22</v>
      </c>
      <c r="I24" s="275">
        <f>BILANCA!E177</f>
        <v>141782.76</v>
      </c>
      <c r="J24" s="5"/>
      <c r="K24" s="5"/>
      <c r="L24" s="5"/>
      <c r="M24" s="5"/>
      <c r="N24" s="5"/>
      <c r="O24" s="5"/>
      <c r="P24" s="5"/>
      <c r="Q24" s="5"/>
      <c r="R24" s="5"/>
      <c r="S24" s="5"/>
      <c r="T24" s="5"/>
      <c r="U24" s="5"/>
      <c r="V24" s="5"/>
      <c r="W24" s="5"/>
    </row>
    <row r="25" spans="1:23" ht="12.75" customHeight="1" x14ac:dyDescent="0.25">
      <c r="A25" s="356"/>
      <c r="B25" s="343" t="str">
        <f>BILANCA!B251</f>
        <v>Vlastiti izvori (šifre 91 + 922 - 93 + 96 + 97)</v>
      </c>
      <c r="C25" s="344"/>
      <c r="D25" s="344"/>
      <c r="E25" s="344"/>
      <c r="F25" s="345"/>
      <c r="G25" s="128" t="str">
        <f>BILANCA!C251</f>
        <v>9</v>
      </c>
      <c r="H25" s="275">
        <f>BILANCA!D251</f>
        <v>8200506.8999999994</v>
      </c>
      <c r="I25" s="275">
        <f>BILANCA!E251</f>
        <v>8187316.3899999997</v>
      </c>
      <c r="J25" s="5"/>
      <c r="K25" s="5"/>
      <c r="L25" s="5"/>
      <c r="M25" s="5"/>
      <c r="N25" s="5"/>
      <c r="O25" s="5"/>
      <c r="P25" s="5"/>
      <c r="Q25" s="5"/>
      <c r="R25" s="5"/>
      <c r="S25" s="5"/>
      <c r="T25" s="5"/>
      <c r="U25" s="5"/>
      <c r="V25" s="5"/>
      <c r="W25" s="5"/>
    </row>
    <row r="26" spans="1:23" ht="48" x14ac:dyDescent="0.25">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5">
      <c r="A27" s="354" t="s">
        <v>1991</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5"/>
      <c r="B30" s="340" t="str">
        <f>'RAS-funkcijski'!B114</f>
        <v>Obrazovanje (šifre 091+092+093+094+095+096+097+098)</v>
      </c>
      <c r="C30" s="341"/>
      <c r="D30" s="341"/>
      <c r="E30" s="341"/>
      <c r="F30" s="342"/>
      <c r="G30" s="127" t="str">
        <f>'RAS-funkcijski'!C114</f>
        <v>09</v>
      </c>
      <c r="H30" s="275">
        <f>'RAS-funkcijski'!D114</f>
        <v>1740189.68</v>
      </c>
      <c r="I30" s="275">
        <f>'RAS-funkcijski'!E114</f>
        <v>2031012.3</v>
      </c>
      <c r="J30" s="5"/>
      <c r="K30" s="5"/>
      <c r="L30" s="5"/>
      <c r="M30" s="5"/>
      <c r="N30" s="5"/>
      <c r="O30" s="5"/>
      <c r="P30" s="5"/>
      <c r="Q30" s="5"/>
      <c r="R30" s="5"/>
      <c r="S30" s="5"/>
      <c r="T30" s="5"/>
      <c r="U30" s="5"/>
      <c r="V30" s="5"/>
      <c r="W30" s="5"/>
    </row>
    <row r="31" spans="1:23" ht="12.75" customHeight="1" x14ac:dyDescent="0.25">
      <c r="A31" s="356"/>
      <c r="B31" s="343" t="str">
        <f>'RAS-funkcijski'!B141</f>
        <v>Kontrolni zbroj (šifre 01+02+03+04+05+06+07+08+09+10)</v>
      </c>
      <c r="C31" s="344"/>
      <c r="D31" s="344"/>
      <c r="E31" s="344"/>
      <c r="F31" s="345"/>
      <c r="G31" s="128" t="str">
        <f>'RAS-funkcijski'!C141</f>
        <v>R1</v>
      </c>
      <c r="H31" s="275">
        <f>'RAS-funkcijski'!D141</f>
        <v>1740189.68</v>
      </c>
      <c r="I31" s="275">
        <f>'RAS-funkcijski'!E141</f>
        <v>2031012.3</v>
      </c>
      <c r="J31" s="5"/>
      <c r="K31" s="5"/>
      <c r="L31" s="5"/>
      <c r="M31" s="5"/>
      <c r="N31" s="5"/>
      <c r="O31" s="5"/>
      <c r="P31" s="5"/>
      <c r="Q31" s="5"/>
      <c r="R31" s="5"/>
      <c r="S31" s="5"/>
      <c r="T31" s="5"/>
      <c r="U31" s="5"/>
      <c r="V31" s="5"/>
      <c r="W31" s="5"/>
    </row>
    <row r="32" spans="1:23" ht="29.25" customHeight="1" x14ac:dyDescent="0.25">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4" t="s">
        <v>1981</v>
      </c>
      <c r="B33" s="351" t="str">
        <f>'P-VRIO'!B5</f>
        <v>Promjene u vrijednosti i obujmu imovine (šifre 91511+91512)</v>
      </c>
      <c r="C33" s="338"/>
      <c r="D33" s="338"/>
      <c r="E33" s="338"/>
      <c r="F33" s="339"/>
      <c r="G33" s="126" t="str">
        <f>'P-VRIO'!C5</f>
        <v>9151</v>
      </c>
      <c r="H33" s="275">
        <f>'P-VRIO'!D5</f>
        <v>0</v>
      </c>
      <c r="I33" s="275">
        <f>'P-VRIO'!E5</f>
        <v>131785</v>
      </c>
      <c r="J33" s="5"/>
      <c r="K33" s="5"/>
      <c r="L33" s="5"/>
      <c r="M33" s="5"/>
      <c r="N33" s="5"/>
      <c r="O33" s="5"/>
      <c r="P33" s="5"/>
      <c r="Q33" s="5"/>
      <c r="R33" s="5"/>
      <c r="S33" s="5"/>
      <c r="T33" s="5"/>
      <c r="U33" s="5"/>
      <c r="V33" s="5"/>
      <c r="W33" s="5"/>
    </row>
    <row r="34" spans="1:23" ht="12.75" customHeight="1" x14ac:dyDescent="0.25">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4" t="s">
        <v>8</v>
      </c>
      <c r="C37" s="335"/>
      <c r="D37" s="335"/>
      <c r="E37" s="335"/>
      <c r="F37" s="33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4" t="s">
        <v>1982</v>
      </c>
      <c r="B38" s="337" t="str">
        <f>OBVEZE!B5</f>
        <v>Stanje obveza 1. siječnja (=stanju obveza iz Izvještaja o obvezama na 31. prosinca prethodne godine)</v>
      </c>
      <c r="C38" s="338"/>
      <c r="D38" s="338"/>
      <c r="E38" s="338"/>
      <c r="F38" s="339"/>
      <c r="G38" s="126" t="str">
        <f>OBVEZE!C5</f>
        <v>V001</v>
      </c>
      <c r="H38" s="275">
        <f>OBVEZE!D5</f>
        <v>149098.22</v>
      </c>
      <c r="I38" s="275" t="s">
        <v>1994</v>
      </c>
      <c r="J38" s="5"/>
      <c r="K38" s="5"/>
      <c r="L38" s="5"/>
      <c r="M38" s="5"/>
      <c r="N38" s="5"/>
      <c r="O38" s="5"/>
      <c r="P38" s="5"/>
      <c r="Q38" s="5"/>
      <c r="R38" s="5"/>
      <c r="S38" s="5"/>
      <c r="T38" s="5"/>
      <c r="U38" s="5"/>
      <c r="V38" s="5"/>
      <c r="W38" s="5"/>
    </row>
    <row r="39" spans="1:23" ht="12.75" customHeight="1" x14ac:dyDescent="0.25">
      <c r="A39" s="355"/>
      <c r="B39" s="340" t="str">
        <f>OBVEZE!B44</f>
        <v>Stanje obveza na kraju izvještajnog razdoblja (šifre V001+V002-V004) i (šifre V007+V009)</v>
      </c>
      <c r="C39" s="341"/>
      <c r="D39" s="341"/>
      <c r="E39" s="341"/>
      <c r="F39" s="342"/>
      <c r="G39" s="127" t="str">
        <f>OBVEZE!C44</f>
        <v>V006</v>
      </c>
      <c r="H39" s="275" t="s">
        <v>1994</v>
      </c>
      <c r="I39" s="275">
        <f>OBVEZE!D44</f>
        <v>141782.76</v>
      </c>
      <c r="J39" s="5"/>
      <c r="K39" s="5"/>
      <c r="L39" s="5"/>
      <c r="M39" s="5"/>
      <c r="N39" s="5"/>
      <c r="O39" s="5"/>
      <c r="P39" s="5"/>
      <c r="Q39" s="5"/>
      <c r="R39" s="5"/>
      <c r="S39" s="5"/>
      <c r="T39" s="5"/>
      <c r="U39" s="5"/>
      <c r="V39" s="5"/>
      <c r="W39" s="5"/>
    </row>
    <row r="40" spans="1:23" ht="12.75" customHeight="1" x14ac:dyDescent="0.25">
      <c r="A40" s="355"/>
      <c r="B40" s="340" t="str">
        <f>OBVEZE!B45</f>
        <v>Stanje dospjelih obveza na kraju izvještajnog razdoblja (šifre V008+D23+D24 + 'D dio 25,26' + D27)</v>
      </c>
      <c r="C40" s="341"/>
      <c r="D40" s="341"/>
      <c r="E40" s="341"/>
      <c r="F40" s="34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141782.76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66" zoomScaleNormal="100" workbookViewId="0">
      <selection activeCell="E745" sqref="E74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3" t="s">
        <v>6</v>
      </c>
      <c r="B2" s="374"/>
      <c r="C2" s="374"/>
      <c r="D2" s="374"/>
      <c r="E2" s="374"/>
      <c r="F2" s="374"/>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5" t="s">
        <v>14</v>
      </c>
      <c r="B5" s="376"/>
      <c r="C5" s="166"/>
      <c r="D5" s="52"/>
      <c r="E5" s="52"/>
      <c r="F5" s="44"/>
    </row>
    <row r="6" spans="1:24" ht="12.75" customHeight="1" x14ac:dyDescent="0.25">
      <c r="A6" s="63">
        <v>6</v>
      </c>
      <c r="B6" s="220" t="s">
        <v>15</v>
      </c>
      <c r="C6" s="247" t="s">
        <v>16</v>
      </c>
      <c r="D6" s="60">
        <f>D7+D43+D49+D82+D106+D125+D134+D140</f>
        <v>1783535.98</v>
      </c>
      <c r="E6" s="60">
        <f>E7+E43+E49+E82+E106+E125+E134+E140</f>
        <v>2034822.8</v>
      </c>
      <c r="F6" s="45">
        <f t="shared" ref="F6:F132" si="0">IF(D6&lt;&gt;0,IF(E6/D6&gt;=100,"&gt;&gt;100",E6/D6*100),"-")</f>
        <v>114.08924870694226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1581351.96</v>
      </c>
      <c r="E49" s="60">
        <f>E50+E53+E58+E61+E64+E68+E71+E74+E77</f>
        <v>1816574.1199999999</v>
      </c>
      <c r="F49" s="45">
        <f t="shared" si="0"/>
        <v>114.87475058999514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1476756.56</v>
      </c>
      <c r="E68" s="60">
        <f t="shared" si="11"/>
        <v>1729490.71</v>
      </c>
      <c r="F68" s="45">
        <f t="shared" si="0"/>
        <v>117.11413762062448</v>
      </c>
    </row>
    <row r="69" spans="1:6" ht="12.75" customHeight="1" x14ac:dyDescent="0.25">
      <c r="A69" s="63" t="s">
        <v>141</v>
      </c>
      <c r="B69" s="64" t="s">
        <v>142</v>
      </c>
      <c r="C69" s="247" t="s">
        <v>141</v>
      </c>
      <c r="D69" s="194">
        <v>1474956.96</v>
      </c>
      <c r="E69" s="194">
        <v>1721013.08</v>
      </c>
      <c r="F69" s="45">
        <f t="shared" si="0"/>
        <v>116.68225763008029</v>
      </c>
    </row>
    <row r="70" spans="1:6" ht="12" x14ac:dyDescent="0.25">
      <c r="A70" s="63" t="s">
        <v>143</v>
      </c>
      <c r="B70" s="64" t="s">
        <v>144</v>
      </c>
      <c r="C70" s="247" t="s">
        <v>143</v>
      </c>
      <c r="D70" s="194">
        <v>1799.6</v>
      </c>
      <c r="E70" s="194">
        <v>8477.6299999999992</v>
      </c>
      <c r="F70" s="45">
        <f t="shared" si="0"/>
        <v>471.08412980662371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104595.4</v>
      </c>
      <c r="E74" s="60">
        <f t="shared" si="13"/>
        <v>87083.41</v>
      </c>
      <c r="F74" s="45">
        <f t="shared" si="0"/>
        <v>83.257399464986037</v>
      </c>
    </row>
    <row r="75" spans="1:6" ht="12.75" customHeight="1" x14ac:dyDescent="0.25">
      <c r="A75" s="63" t="s">
        <v>153</v>
      </c>
      <c r="B75" s="65" t="s">
        <v>154</v>
      </c>
      <c r="C75" s="247" t="s">
        <v>153</v>
      </c>
      <c r="D75" s="194">
        <v>104595.4</v>
      </c>
      <c r="E75" s="194">
        <v>87083.41</v>
      </c>
      <c r="F75" s="45">
        <f t="shared" si="0"/>
        <v>83.257399464986037</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19433.21</v>
      </c>
      <c r="E106" s="60">
        <f>E107+E112+E120+E124</f>
        <v>23090.37</v>
      </c>
      <c r="F106" s="45">
        <f t="shared" si="0"/>
        <v>118.8191245810651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19433.21</v>
      </c>
      <c r="E112" s="60">
        <f t="shared" si="20"/>
        <v>23090.37</v>
      </c>
      <c r="F112" s="45">
        <f t="shared" si="0"/>
        <v>118.8191245810651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19433.21</v>
      </c>
      <c r="E117" s="194">
        <v>23090.37</v>
      </c>
      <c r="F117" s="45">
        <f t="shared" si="0"/>
        <v>118.8191245810651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21670.86</v>
      </c>
      <c r="E125" s="60">
        <f t="shared" si="22"/>
        <v>29385.5</v>
      </c>
      <c r="F125" s="45">
        <f t="shared" si="0"/>
        <v>135.59914096625607</v>
      </c>
    </row>
    <row r="126" spans="1:6" ht="12.75" customHeight="1" x14ac:dyDescent="0.25">
      <c r="A126" s="63">
        <v>661</v>
      </c>
      <c r="B126" s="65" t="s">
        <v>255</v>
      </c>
      <c r="C126" s="247" t="s">
        <v>256</v>
      </c>
      <c r="D126" s="60">
        <f t="shared" ref="D126:E126" si="23">SUM(D127:D128)</f>
        <v>21670.86</v>
      </c>
      <c r="E126" s="60">
        <f t="shared" si="23"/>
        <v>29385.5</v>
      </c>
      <c r="F126" s="45">
        <f t="shared" si="0"/>
        <v>135.59914096625607</v>
      </c>
    </row>
    <row r="127" spans="1:6" ht="12.75" customHeight="1" x14ac:dyDescent="0.25">
      <c r="A127" s="63">
        <v>6614</v>
      </c>
      <c r="B127" s="65" t="s">
        <v>257</v>
      </c>
      <c r="C127" s="247" t="s">
        <v>258</v>
      </c>
      <c r="D127" s="194">
        <v>9544.31</v>
      </c>
      <c r="E127" s="194">
        <v>5704.45</v>
      </c>
      <c r="F127" s="45">
        <f t="shared" si="0"/>
        <v>59.768071238256091</v>
      </c>
    </row>
    <row r="128" spans="1:6" ht="12.75" customHeight="1" x14ac:dyDescent="0.25">
      <c r="A128" s="63">
        <v>6615</v>
      </c>
      <c r="B128" s="65" t="s">
        <v>259</v>
      </c>
      <c r="C128" s="247" t="s">
        <v>260</v>
      </c>
      <c r="D128" s="194">
        <v>12126.55</v>
      </c>
      <c r="E128" s="194">
        <v>23681.05</v>
      </c>
      <c r="F128" s="45">
        <f t="shared" si="0"/>
        <v>195.28266489644622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161079.95000000001</v>
      </c>
      <c r="E134" s="60">
        <f t="shared" si="25"/>
        <v>165772.81</v>
      </c>
      <c r="F134" s="45">
        <f t="shared" ref="F134:F229" si="26">IF(D134&lt;&gt;0,IF(E134/D134&gt;=100,"&gt;&gt;100",E134/D134*100),"-")</f>
        <v>102.91337314172246</v>
      </c>
    </row>
    <row r="135" spans="1:6" ht="22.8" x14ac:dyDescent="0.25">
      <c r="A135" s="63">
        <v>671</v>
      </c>
      <c r="B135" s="182" t="s">
        <v>273</v>
      </c>
      <c r="C135" s="247" t="s">
        <v>274</v>
      </c>
      <c r="D135" s="60">
        <f t="shared" ref="D135:E135" si="27">SUM(D136:D138)</f>
        <v>161079.95000000001</v>
      </c>
      <c r="E135" s="60">
        <f t="shared" si="27"/>
        <v>165772.81</v>
      </c>
      <c r="F135" s="45">
        <f t="shared" si="26"/>
        <v>102.91337314172246</v>
      </c>
    </row>
    <row r="136" spans="1:6" ht="12.75" customHeight="1" x14ac:dyDescent="0.25">
      <c r="A136" s="63">
        <v>6711</v>
      </c>
      <c r="B136" s="65" t="s">
        <v>275</v>
      </c>
      <c r="C136" s="247" t="s">
        <v>276</v>
      </c>
      <c r="D136" s="194">
        <v>159826.81</v>
      </c>
      <c r="E136" s="327">
        <v>164012.81</v>
      </c>
      <c r="F136" s="45">
        <f t="shared" si="26"/>
        <v>102.61908499581516</v>
      </c>
    </row>
    <row r="137" spans="1:6" ht="22.8" x14ac:dyDescent="0.25">
      <c r="A137" s="63">
        <v>6712</v>
      </c>
      <c r="B137" s="182" t="s">
        <v>277</v>
      </c>
      <c r="C137" s="247" t="s">
        <v>278</v>
      </c>
      <c r="D137" s="194">
        <v>1253.1400000000001</v>
      </c>
      <c r="E137" s="194">
        <v>1760</v>
      </c>
      <c r="F137" s="45">
        <f t="shared" si="26"/>
        <v>140.44719664203521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1735570.6</v>
      </c>
      <c r="E152" s="60">
        <f>E153+E164+E202+E221+E230+E262+E273</f>
        <v>2025808.7300000002</v>
      </c>
      <c r="F152" s="45">
        <f t="shared" si="26"/>
        <v>116.72292270910789</v>
      </c>
    </row>
    <row r="153" spans="1:6" ht="12.75" customHeight="1" x14ac:dyDescent="0.25">
      <c r="A153" s="63">
        <v>31</v>
      </c>
      <c r="B153" s="64" t="s">
        <v>308</v>
      </c>
      <c r="C153" s="247" t="s">
        <v>3</v>
      </c>
      <c r="D153" s="60">
        <f t="shared" ref="D153:E153" si="30">D154+D159+D160</f>
        <v>1501143.36</v>
      </c>
      <c r="E153" s="60">
        <f t="shared" si="30"/>
        <v>1771459.81</v>
      </c>
      <c r="F153" s="45">
        <f t="shared" si="26"/>
        <v>118.00737072840263</v>
      </c>
    </row>
    <row r="154" spans="1:6" ht="12.75" customHeight="1" x14ac:dyDescent="0.25">
      <c r="A154" s="63">
        <v>311</v>
      </c>
      <c r="B154" s="64" t="s">
        <v>309</v>
      </c>
      <c r="C154" s="247" t="s">
        <v>310</v>
      </c>
      <c r="D154" s="60">
        <f t="shared" ref="D154:E154" si="31">SUM(D155:D158)</f>
        <v>1242155.56</v>
      </c>
      <c r="E154" s="60">
        <f t="shared" si="31"/>
        <v>1468890.33</v>
      </c>
      <c r="F154" s="45">
        <f t="shared" si="26"/>
        <v>118.25333132993423</v>
      </c>
    </row>
    <row r="155" spans="1:6" ht="12.75" customHeight="1" x14ac:dyDescent="0.25">
      <c r="A155" s="63">
        <v>3111</v>
      </c>
      <c r="B155" s="64" t="s">
        <v>311</v>
      </c>
      <c r="C155" s="247" t="s">
        <v>312</v>
      </c>
      <c r="D155" s="194">
        <v>1216676.8999999999</v>
      </c>
      <c r="E155" s="194">
        <v>1432014.87</v>
      </c>
      <c r="F155" s="45">
        <f t="shared" si="26"/>
        <v>117.69886236847269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18354.86</v>
      </c>
      <c r="E157" s="194">
        <v>20158.939999999999</v>
      </c>
      <c r="F157" s="45">
        <f t="shared" si="26"/>
        <v>109.82889545330228</v>
      </c>
    </row>
    <row r="158" spans="1:6" ht="12.75" customHeight="1" x14ac:dyDescent="0.25">
      <c r="A158" s="63">
        <v>3114</v>
      </c>
      <c r="B158" s="65" t="s">
        <v>317</v>
      </c>
      <c r="C158" s="247" t="s">
        <v>318</v>
      </c>
      <c r="D158" s="194">
        <v>7123.8</v>
      </c>
      <c r="E158" s="194">
        <v>16716.52</v>
      </c>
      <c r="F158" s="45">
        <f t="shared" si="26"/>
        <v>234.65734579859063</v>
      </c>
    </row>
    <row r="159" spans="1:6" ht="12.75" customHeight="1" x14ac:dyDescent="0.25">
      <c r="A159" s="63">
        <v>312</v>
      </c>
      <c r="B159" s="65" t="s">
        <v>319</v>
      </c>
      <c r="C159" s="247" t="s">
        <v>320</v>
      </c>
      <c r="D159" s="194">
        <v>53603.57</v>
      </c>
      <c r="E159" s="194">
        <v>59044.959999999999</v>
      </c>
      <c r="F159" s="45">
        <f t="shared" si="26"/>
        <v>110.15117090149033</v>
      </c>
    </row>
    <row r="160" spans="1:6" ht="12.75" customHeight="1" x14ac:dyDescent="0.25">
      <c r="A160" s="63">
        <v>313</v>
      </c>
      <c r="B160" s="65" t="s">
        <v>321</v>
      </c>
      <c r="C160" s="247" t="s">
        <v>322</v>
      </c>
      <c r="D160" s="60">
        <f t="shared" ref="D160:E160" si="32">SUM(D161:D163)</f>
        <v>205384.23</v>
      </c>
      <c r="E160" s="60">
        <f t="shared" si="32"/>
        <v>243524.52</v>
      </c>
      <c r="F160" s="45">
        <f t="shared" si="26"/>
        <v>118.57021349691746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205384.23</v>
      </c>
      <c r="E162" s="194">
        <v>243524.52</v>
      </c>
      <c r="F162" s="45">
        <f t="shared" si="26"/>
        <v>118.57021349691746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232863.82</v>
      </c>
      <c r="E164" s="60">
        <f>E165+E170+E178+E188+E189+E194</f>
        <v>250967.58000000002</v>
      </c>
      <c r="F164" s="45">
        <f t="shared" si="26"/>
        <v>107.77439792922748</v>
      </c>
    </row>
    <row r="165" spans="1:6" ht="12.75" customHeight="1" x14ac:dyDescent="0.25">
      <c r="A165" s="63">
        <v>321</v>
      </c>
      <c r="B165" s="64" t="s">
        <v>331</v>
      </c>
      <c r="C165" s="247" t="s">
        <v>332</v>
      </c>
      <c r="D165" s="60">
        <f t="shared" ref="D165:E165" si="33">SUM(D166:D169)</f>
        <v>109399.63</v>
      </c>
      <c r="E165" s="60">
        <f t="shared" si="33"/>
        <v>110068.75</v>
      </c>
      <c r="F165" s="45">
        <f t="shared" si="26"/>
        <v>100.6116291252539</v>
      </c>
    </row>
    <row r="166" spans="1:6" ht="12.75" customHeight="1" x14ac:dyDescent="0.25">
      <c r="A166" s="63">
        <v>3211</v>
      </c>
      <c r="B166" s="64" t="s">
        <v>333</v>
      </c>
      <c r="C166" s="247" t="s">
        <v>334</v>
      </c>
      <c r="D166" s="194">
        <v>69495.960000000006</v>
      </c>
      <c r="E166" s="194">
        <v>69990.53</v>
      </c>
      <c r="F166" s="45">
        <f t="shared" si="26"/>
        <v>100.7116528788148</v>
      </c>
    </row>
    <row r="167" spans="1:6" ht="12.75" customHeight="1" x14ac:dyDescent="0.25">
      <c r="A167" s="63">
        <v>3212</v>
      </c>
      <c r="B167" s="64" t="s">
        <v>335</v>
      </c>
      <c r="C167" s="247" t="s">
        <v>336</v>
      </c>
      <c r="D167" s="194">
        <v>35500</v>
      </c>
      <c r="E167" s="194">
        <v>33849.39</v>
      </c>
      <c r="F167" s="45">
        <f t="shared" si="26"/>
        <v>95.350394366197179</v>
      </c>
    </row>
    <row r="168" spans="1:6" ht="12.75" customHeight="1" x14ac:dyDescent="0.25">
      <c r="A168" s="63">
        <v>3213</v>
      </c>
      <c r="B168" s="64" t="s">
        <v>337</v>
      </c>
      <c r="C168" s="247" t="s">
        <v>338</v>
      </c>
      <c r="D168" s="194">
        <v>3904.67</v>
      </c>
      <c r="E168" s="194">
        <v>3546.88</v>
      </c>
      <c r="F168" s="45">
        <f t="shared" si="26"/>
        <v>90.836869697055064</v>
      </c>
    </row>
    <row r="169" spans="1:6" ht="12.75" customHeight="1" x14ac:dyDescent="0.25">
      <c r="A169" s="63">
        <v>3214</v>
      </c>
      <c r="B169" s="64" t="s">
        <v>339</v>
      </c>
      <c r="C169" s="247" t="s">
        <v>340</v>
      </c>
      <c r="D169" s="194">
        <v>499</v>
      </c>
      <c r="E169" s="194">
        <v>2681.95</v>
      </c>
      <c r="F169" s="45">
        <f t="shared" si="26"/>
        <v>537.4649298597194</v>
      </c>
    </row>
    <row r="170" spans="1:6" ht="12.75" customHeight="1" x14ac:dyDescent="0.25">
      <c r="A170" s="63">
        <v>322</v>
      </c>
      <c r="B170" s="64" t="s">
        <v>341</v>
      </c>
      <c r="C170" s="247" t="s">
        <v>342</v>
      </c>
      <c r="D170" s="60">
        <f t="shared" ref="D170:E170" si="34">SUM(D171:D177)</f>
        <v>57157.62</v>
      </c>
      <c r="E170" s="60">
        <f t="shared" si="34"/>
        <v>62067.95</v>
      </c>
      <c r="F170" s="45">
        <f t="shared" si="26"/>
        <v>108.59085805182229</v>
      </c>
    </row>
    <row r="171" spans="1:6" ht="12.75" customHeight="1" x14ac:dyDescent="0.25">
      <c r="A171" s="63">
        <v>3221</v>
      </c>
      <c r="B171" s="64" t="s">
        <v>343</v>
      </c>
      <c r="C171" s="247" t="s">
        <v>344</v>
      </c>
      <c r="D171" s="194">
        <v>7677.96</v>
      </c>
      <c r="E171" s="194">
        <v>8940.25</v>
      </c>
      <c r="F171" s="45">
        <f t="shared" si="26"/>
        <v>116.4404346988002</v>
      </c>
    </row>
    <row r="172" spans="1:6" ht="12.75" customHeight="1" x14ac:dyDescent="0.25">
      <c r="A172" s="63">
        <v>3222</v>
      </c>
      <c r="B172" s="64" t="s">
        <v>345</v>
      </c>
      <c r="C172" s="247" t="s">
        <v>346</v>
      </c>
      <c r="D172" s="194">
        <v>16306.41</v>
      </c>
      <c r="E172" s="194">
        <v>15471.92</v>
      </c>
      <c r="F172" s="45">
        <f t="shared" si="26"/>
        <v>94.882441935410682</v>
      </c>
    </row>
    <row r="173" spans="1:6" ht="12.75" customHeight="1" x14ac:dyDescent="0.25">
      <c r="A173" s="63">
        <v>3223</v>
      </c>
      <c r="B173" s="65" t="s">
        <v>347</v>
      </c>
      <c r="C173" s="247" t="s">
        <v>348</v>
      </c>
      <c r="D173" s="194">
        <v>28913.26</v>
      </c>
      <c r="E173" s="194">
        <v>31940.25</v>
      </c>
      <c r="F173" s="45">
        <f t="shared" si="26"/>
        <v>110.4692103208009</v>
      </c>
    </row>
    <row r="174" spans="1:6" ht="12.75" customHeight="1" x14ac:dyDescent="0.25">
      <c r="A174" s="63">
        <v>3224</v>
      </c>
      <c r="B174" s="65" t="s">
        <v>349</v>
      </c>
      <c r="C174" s="247" t="s">
        <v>350</v>
      </c>
      <c r="D174" s="194">
        <v>4075.12</v>
      </c>
      <c r="E174" s="194">
        <v>4139.5600000000004</v>
      </c>
      <c r="F174" s="45">
        <f t="shared" si="26"/>
        <v>101.58130312726989</v>
      </c>
    </row>
    <row r="175" spans="1:6" ht="12.75" customHeight="1" x14ac:dyDescent="0.25">
      <c r="A175" s="63">
        <v>3225</v>
      </c>
      <c r="B175" s="65" t="s">
        <v>351</v>
      </c>
      <c r="C175" s="247" t="s">
        <v>352</v>
      </c>
      <c r="D175" s="194">
        <v>0</v>
      </c>
      <c r="E175" s="194">
        <v>413.97</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184.87</v>
      </c>
      <c r="E177" s="194">
        <v>1162</v>
      </c>
      <c r="F177" s="45">
        <f t="shared" si="26"/>
        <v>628.54979174555092</v>
      </c>
    </row>
    <row r="178" spans="1:6" ht="12.75" customHeight="1" x14ac:dyDescent="0.25">
      <c r="A178" s="63">
        <v>323</v>
      </c>
      <c r="B178" s="65" t="s">
        <v>357</v>
      </c>
      <c r="C178" s="247" t="s">
        <v>358</v>
      </c>
      <c r="D178" s="60">
        <f t="shared" ref="D178:E178" si="35">SUM(D179:D187)</f>
        <v>38104.219999999994</v>
      </c>
      <c r="E178" s="60">
        <f t="shared" si="35"/>
        <v>44126.8</v>
      </c>
      <c r="F178" s="45">
        <f t="shared" si="26"/>
        <v>115.80554594740428</v>
      </c>
    </row>
    <row r="179" spans="1:6" ht="12.75" customHeight="1" x14ac:dyDescent="0.25">
      <c r="A179" s="63">
        <v>3231</v>
      </c>
      <c r="B179" s="65" t="s">
        <v>359</v>
      </c>
      <c r="C179" s="247" t="s">
        <v>360</v>
      </c>
      <c r="D179" s="194">
        <v>2132.62</v>
      </c>
      <c r="E179" s="194">
        <v>2581.91</v>
      </c>
      <c r="F179" s="45">
        <f t="shared" si="26"/>
        <v>121.06751319972615</v>
      </c>
    </row>
    <row r="180" spans="1:6" ht="12.75" customHeight="1" x14ac:dyDescent="0.25">
      <c r="A180" s="63">
        <v>3232</v>
      </c>
      <c r="B180" s="65" t="s">
        <v>361</v>
      </c>
      <c r="C180" s="247" t="s">
        <v>362</v>
      </c>
      <c r="D180" s="194">
        <v>13619.91</v>
      </c>
      <c r="E180" s="194">
        <v>13132.15</v>
      </c>
      <c r="F180" s="45">
        <f t="shared" si="26"/>
        <v>96.418772223898685</v>
      </c>
    </row>
    <row r="181" spans="1:6" ht="12.75" customHeight="1" x14ac:dyDescent="0.25">
      <c r="A181" s="63">
        <v>3233</v>
      </c>
      <c r="B181" s="65" t="s">
        <v>363</v>
      </c>
      <c r="C181" s="247" t="s">
        <v>364</v>
      </c>
      <c r="D181" s="194">
        <v>254.88</v>
      </c>
      <c r="E181" s="194">
        <v>1795.53</v>
      </c>
      <c r="F181" s="45">
        <f t="shared" si="26"/>
        <v>704.46092278719391</v>
      </c>
    </row>
    <row r="182" spans="1:6" ht="12.75" customHeight="1" x14ac:dyDescent="0.25">
      <c r="A182" s="63">
        <v>3234</v>
      </c>
      <c r="B182" s="65" t="s">
        <v>365</v>
      </c>
      <c r="C182" s="247" t="s">
        <v>366</v>
      </c>
      <c r="D182" s="194">
        <v>3065.43</v>
      </c>
      <c r="E182" s="194">
        <v>5374.76</v>
      </c>
      <c r="F182" s="45">
        <f t="shared" si="26"/>
        <v>175.33461863425362</v>
      </c>
    </row>
    <row r="183" spans="1:6" ht="12.75" customHeight="1" x14ac:dyDescent="0.25">
      <c r="A183" s="63">
        <v>3235</v>
      </c>
      <c r="B183" s="64" t="s">
        <v>367</v>
      </c>
      <c r="C183" s="247" t="s">
        <v>368</v>
      </c>
      <c r="D183" s="194">
        <v>1500</v>
      </c>
      <c r="E183" s="194">
        <v>1500</v>
      </c>
      <c r="F183" s="45">
        <f t="shared" si="26"/>
        <v>100</v>
      </c>
    </row>
    <row r="184" spans="1:6" ht="12.75" customHeight="1" x14ac:dyDescent="0.25">
      <c r="A184" s="63">
        <v>3236</v>
      </c>
      <c r="B184" s="64" t="s">
        <v>369</v>
      </c>
      <c r="C184" s="247" t="s">
        <v>370</v>
      </c>
      <c r="D184" s="194">
        <v>2688.6</v>
      </c>
      <c r="E184" s="194">
        <v>2036.97</v>
      </c>
      <c r="F184" s="45">
        <f t="shared" si="26"/>
        <v>75.763222494978805</v>
      </c>
    </row>
    <row r="185" spans="1:6" ht="12.75" customHeight="1" x14ac:dyDescent="0.25">
      <c r="A185" s="63">
        <v>3237</v>
      </c>
      <c r="B185" s="64" t="s">
        <v>371</v>
      </c>
      <c r="C185" s="247" t="s">
        <v>372</v>
      </c>
      <c r="D185" s="194">
        <v>3404.33</v>
      </c>
      <c r="E185" s="194">
        <v>5181.12</v>
      </c>
      <c r="F185" s="45">
        <f t="shared" si="26"/>
        <v>152.19206128665553</v>
      </c>
    </row>
    <row r="186" spans="1:6" ht="12.75" customHeight="1" x14ac:dyDescent="0.25">
      <c r="A186" s="63">
        <v>3238</v>
      </c>
      <c r="B186" s="64" t="s">
        <v>373</v>
      </c>
      <c r="C186" s="247" t="s">
        <v>374</v>
      </c>
      <c r="D186" s="194">
        <v>2748.92</v>
      </c>
      <c r="E186" s="194">
        <v>2993.75</v>
      </c>
      <c r="F186" s="45">
        <f t="shared" si="26"/>
        <v>108.90640687979278</v>
      </c>
    </row>
    <row r="187" spans="1:6" ht="12.75" customHeight="1" x14ac:dyDescent="0.25">
      <c r="A187" s="63">
        <v>3239</v>
      </c>
      <c r="B187" s="64" t="s">
        <v>375</v>
      </c>
      <c r="C187" s="247" t="s">
        <v>376</v>
      </c>
      <c r="D187" s="194">
        <v>8689.5300000000007</v>
      </c>
      <c r="E187" s="194">
        <v>9530.61</v>
      </c>
      <c r="F187" s="45">
        <f t="shared" si="26"/>
        <v>109.67923466516601</v>
      </c>
    </row>
    <row r="188" spans="1:6" ht="12.75" customHeight="1" x14ac:dyDescent="0.25">
      <c r="A188" s="63">
        <v>324</v>
      </c>
      <c r="B188" s="64" t="s">
        <v>377</v>
      </c>
      <c r="C188" s="247" t="s">
        <v>378</v>
      </c>
      <c r="D188" s="194">
        <v>11687</v>
      </c>
      <c r="E188" s="194">
        <v>15060</v>
      </c>
      <c r="F188" s="45">
        <f t="shared" si="26"/>
        <v>128.86112774878069</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16515.350000000002</v>
      </c>
      <c r="E194" s="60">
        <f t="shared" si="36"/>
        <v>19644.080000000002</v>
      </c>
      <c r="F194" s="45">
        <f t="shared" si="26"/>
        <v>118.94437598960965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1761.42</v>
      </c>
      <c r="E196" s="194">
        <v>1951.79</v>
      </c>
      <c r="F196" s="45">
        <f t="shared" si="26"/>
        <v>110.80775737757035</v>
      </c>
    </row>
    <row r="197" spans="1:6" ht="12.75" customHeight="1" x14ac:dyDescent="0.25">
      <c r="A197" s="63">
        <v>3293</v>
      </c>
      <c r="B197" s="64" t="s">
        <v>395</v>
      </c>
      <c r="C197" s="247" t="s">
        <v>396</v>
      </c>
      <c r="D197" s="194">
        <v>3666.8</v>
      </c>
      <c r="E197" s="194">
        <v>7596.47</v>
      </c>
      <c r="F197" s="45">
        <f t="shared" si="26"/>
        <v>207.16892113014072</v>
      </c>
    </row>
    <row r="198" spans="1:6" ht="12.75" customHeight="1" x14ac:dyDescent="0.25">
      <c r="A198" s="63">
        <v>3294</v>
      </c>
      <c r="B198" s="64" t="s">
        <v>397</v>
      </c>
      <c r="C198" s="247" t="s">
        <v>398</v>
      </c>
      <c r="D198" s="194">
        <v>25</v>
      </c>
      <c r="E198" s="194">
        <v>25</v>
      </c>
      <c r="F198" s="45">
        <f t="shared" si="26"/>
        <v>100</v>
      </c>
    </row>
    <row r="199" spans="1:6" ht="12.75" customHeight="1" x14ac:dyDescent="0.25">
      <c r="A199" s="63">
        <v>3295</v>
      </c>
      <c r="B199" s="64" t="s">
        <v>399</v>
      </c>
      <c r="C199" s="247" t="s">
        <v>400</v>
      </c>
      <c r="D199" s="194">
        <v>3696</v>
      </c>
      <c r="E199" s="194">
        <v>4664.83</v>
      </c>
      <c r="F199" s="45">
        <f t="shared" si="26"/>
        <v>126.21293290043289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7366.13</v>
      </c>
      <c r="E201" s="194">
        <v>5405.99</v>
      </c>
      <c r="F201" s="45">
        <f t="shared" si="26"/>
        <v>73.389826136655202</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1563.42</v>
      </c>
      <c r="E273" s="60">
        <f t="shared" si="60"/>
        <v>3381.34</v>
      </c>
      <c r="F273" s="45">
        <f t="shared" ref="F273:F277" si="61">IF(D273&lt;&gt;0,IF(E273/D273&gt;=100,"&gt;&gt;100",E273/D273*100),"-")</f>
        <v>216.27841526908958</v>
      </c>
    </row>
    <row r="274" spans="1:6" ht="12.75" customHeight="1" x14ac:dyDescent="0.25">
      <c r="A274" s="63">
        <v>381</v>
      </c>
      <c r="B274" s="64" t="s">
        <v>540</v>
      </c>
      <c r="C274" s="247" t="s">
        <v>541</v>
      </c>
      <c r="D274" s="60">
        <f t="shared" ref="D274:E274" si="62">SUM(D275:D277)</f>
        <v>1563.42</v>
      </c>
      <c r="E274" s="60">
        <f t="shared" si="62"/>
        <v>3381.34</v>
      </c>
      <c r="F274" s="45">
        <f t="shared" si="61"/>
        <v>216.27841526908958</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1563.42</v>
      </c>
      <c r="E276" s="194">
        <v>3381.34</v>
      </c>
      <c r="F276" s="45">
        <f t="shared" si="61"/>
        <v>216.27841526908958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1735570.6</v>
      </c>
      <c r="E299" s="60">
        <f>E152-E297+E298</f>
        <v>2025808.7300000002</v>
      </c>
      <c r="F299" s="45">
        <f t="shared" si="68"/>
        <v>116.72292270910789</v>
      </c>
    </row>
    <row r="300" spans="1:6" ht="12.75" customHeight="1" x14ac:dyDescent="0.25">
      <c r="A300" s="63" t="s">
        <v>581</v>
      </c>
      <c r="B300" s="64" t="s">
        <v>592</v>
      </c>
      <c r="C300" s="247" t="s">
        <v>593</v>
      </c>
      <c r="D300" s="60">
        <f>IF(D6&gt;=D299,D6-D299,0)</f>
        <v>47965.379999999888</v>
      </c>
      <c r="E300" s="60">
        <f>IF(E6&gt;=E299,E6-E299,0)</f>
        <v>9014.0699999998324</v>
      </c>
      <c r="F300" s="45">
        <f t="shared" si="68"/>
        <v>18.792866855219021</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43027.74</v>
      </c>
      <c r="E302" s="194">
        <v>90138.97</v>
      </c>
      <c r="F302" s="45">
        <f t="shared" si="68"/>
        <v>209.49036598250342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171970.46</v>
      </c>
      <c r="E304" s="194">
        <v>284282.83</v>
      </c>
      <c r="F304" s="45">
        <f t="shared" si="68"/>
        <v>165.30910599413414</v>
      </c>
    </row>
    <row r="305" spans="1:6" ht="12" x14ac:dyDescent="0.25">
      <c r="A305" s="63">
        <v>9661</v>
      </c>
      <c r="B305" s="220" t="s">
        <v>602</v>
      </c>
      <c r="C305" s="247" t="s">
        <v>603</v>
      </c>
      <c r="D305" s="194">
        <v>3982.03</v>
      </c>
      <c r="E305" s="194">
        <v>6725.02</v>
      </c>
      <c r="F305" s="45">
        <f t="shared" si="68"/>
        <v>168.88421232386497</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5" t="s">
        <v>606</v>
      </c>
      <c r="B307" s="376"/>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4619.08</v>
      </c>
      <c r="E360" s="60">
        <f t="shared" si="86"/>
        <v>5203.57</v>
      </c>
      <c r="F360" s="45">
        <f t="shared" si="72"/>
        <v>112.65381850931352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3490.94</v>
      </c>
      <c r="E373" s="60">
        <f t="shared" si="90"/>
        <v>5203.57</v>
      </c>
      <c r="F373" s="45">
        <f t="shared" si="72"/>
        <v>149.05927916263241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2099.69</v>
      </c>
      <c r="E379" s="60">
        <f t="shared" si="92"/>
        <v>3388.99</v>
      </c>
      <c r="F379" s="45">
        <f t="shared" si="72"/>
        <v>161.40430253989874</v>
      </c>
    </row>
    <row r="380" spans="1:6" ht="12.75" customHeight="1" x14ac:dyDescent="0.25">
      <c r="A380" s="63">
        <v>4221</v>
      </c>
      <c r="B380" s="64" t="s">
        <v>647</v>
      </c>
      <c r="C380" s="247" t="s">
        <v>739</v>
      </c>
      <c r="D380" s="194">
        <v>0</v>
      </c>
      <c r="E380" s="194">
        <v>3235</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2099.69</v>
      </c>
      <c r="E386" s="194">
        <v>153.99</v>
      </c>
      <c r="F386" s="45">
        <f t="shared" si="72"/>
        <v>7.3339397720615898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1391.25</v>
      </c>
      <c r="E393" s="60">
        <f t="shared" si="94"/>
        <v>1814.58</v>
      </c>
      <c r="F393" s="45">
        <f t="shared" si="72"/>
        <v>130.42803234501349</v>
      </c>
    </row>
    <row r="394" spans="1:6" ht="12.75" customHeight="1" x14ac:dyDescent="0.25">
      <c r="A394" s="63">
        <v>4241</v>
      </c>
      <c r="B394" s="64" t="s">
        <v>756</v>
      </c>
      <c r="C394" s="247" t="s">
        <v>757</v>
      </c>
      <c r="D394" s="194">
        <v>1391.25</v>
      </c>
      <c r="E394" s="194">
        <v>1814.58</v>
      </c>
      <c r="F394" s="45">
        <f t="shared" si="72"/>
        <v>130.42803234501349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1128.1400000000001</v>
      </c>
      <c r="E412" s="60">
        <f t="shared" si="100"/>
        <v>0</v>
      </c>
      <c r="F412" s="45">
        <f t="shared" si="72"/>
        <v>0</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1128.1400000000001</v>
      </c>
      <c r="E414" s="194">
        <v>0</v>
      </c>
      <c r="F414" s="45">
        <f t="shared" si="72"/>
        <v>0</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4619.08</v>
      </c>
      <c r="E418" s="60">
        <f t="shared" si="102"/>
        <v>5203.57</v>
      </c>
      <c r="F418" s="45">
        <f t="shared" si="72"/>
        <v>112.65381850931352</v>
      </c>
    </row>
    <row r="419" spans="1:6" ht="12.75" customHeight="1" x14ac:dyDescent="0.25">
      <c r="A419" s="63">
        <v>92212</v>
      </c>
      <c r="B419" s="64" t="s">
        <v>796</v>
      </c>
      <c r="C419" s="247" t="s">
        <v>797</v>
      </c>
      <c r="D419" s="194">
        <v>3764.93</v>
      </c>
      <c r="E419" s="194">
        <v>0</v>
      </c>
      <c r="F419" s="45">
        <f t="shared" si="72"/>
        <v>0</v>
      </c>
    </row>
    <row r="420" spans="1:6" ht="12.75" customHeight="1" x14ac:dyDescent="0.25">
      <c r="A420" s="63">
        <v>92222</v>
      </c>
      <c r="B420" s="64" t="s">
        <v>798</v>
      </c>
      <c r="C420" s="247" t="s">
        <v>799</v>
      </c>
      <c r="D420" s="194">
        <v>0</v>
      </c>
      <c r="E420" s="194">
        <v>1814.58</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1783535.98</v>
      </c>
      <c r="E422" s="60">
        <f>E6+E308</f>
        <v>2034822.8</v>
      </c>
      <c r="F422" s="45">
        <f t="shared" si="72"/>
        <v>114.08924870694226</v>
      </c>
    </row>
    <row r="423" spans="1:6" ht="12.75" customHeight="1" x14ac:dyDescent="0.25">
      <c r="A423" s="63" t="s">
        <v>581</v>
      </c>
      <c r="B423" s="64" t="s">
        <v>804</v>
      </c>
      <c r="C423" s="247" t="s">
        <v>805</v>
      </c>
      <c r="D423" s="60">
        <f t="shared" ref="D423:E423" si="103">D299+D360</f>
        <v>1740189.6800000002</v>
      </c>
      <c r="E423" s="60">
        <f t="shared" si="103"/>
        <v>2031012.3000000003</v>
      </c>
      <c r="F423" s="45">
        <f t="shared" si="72"/>
        <v>116.71212186478431</v>
      </c>
    </row>
    <row r="424" spans="1:6" ht="12.75" customHeight="1" x14ac:dyDescent="0.25">
      <c r="A424" s="63" t="s">
        <v>581</v>
      </c>
      <c r="B424" s="64" t="s">
        <v>806</v>
      </c>
      <c r="C424" s="247" t="s">
        <v>807</v>
      </c>
      <c r="D424" s="60">
        <f t="shared" ref="D424:E424" si="104">IF(D422&gt;=D423,D422-D423,0)</f>
        <v>43346.299999999814</v>
      </c>
      <c r="E424" s="60">
        <f t="shared" si="104"/>
        <v>3810.4999999997672</v>
      </c>
      <c r="F424" s="45">
        <f t="shared" si="72"/>
        <v>8.7908310513233729</v>
      </c>
    </row>
    <row r="425" spans="1:6" ht="12.75" customHeight="1" x14ac:dyDescent="0.25">
      <c r="A425" s="63" t="s">
        <v>581</v>
      </c>
      <c r="B425" s="64" t="s">
        <v>808</v>
      </c>
      <c r="C425" s="247" t="s">
        <v>809</v>
      </c>
      <c r="D425" s="60">
        <f t="shared" ref="D425:E425" si="105">IF(D423&gt;=D422,D423-D422,0)</f>
        <v>0</v>
      </c>
      <c r="E425" s="60">
        <f t="shared" si="105"/>
        <v>0</v>
      </c>
      <c r="F425" s="45" t="str">
        <f t="shared" si="72"/>
        <v>-</v>
      </c>
    </row>
    <row r="426" spans="1:6" ht="12.75" customHeight="1" x14ac:dyDescent="0.25">
      <c r="A426" s="251" t="s">
        <v>810</v>
      </c>
      <c r="B426" s="183" t="s">
        <v>811</v>
      </c>
      <c r="C426" s="252" t="s">
        <v>812</v>
      </c>
      <c r="D426" s="60">
        <f t="shared" ref="D426:E426" si="106">IF(D302-D303+D419-D420&gt;=0,D302-D303+D419-D420,0)</f>
        <v>46792.67</v>
      </c>
      <c r="E426" s="60">
        <f t="shared" si="106"/>
        <v>88324.39</v>
      </c>
      <c r="F426" s="45">
        <f t="shared" si="72"/>
        <v>188.75689290651721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171970.46</v>
      </c>
      <c r="E428" s="81">
        <f t="shared" si="108"/>
        <v>284282.83</v>
      </c>
      <c r="F428" s="61">
        <f t="shared" si="72"/>
        <v>165.30910599413414</v>
      </c>
    </row>
    <row r="429" spans="1:6" s="55" customFormat="1" ht="20.100000000000001" customHeight="1" x14ac:dyDescent="0.25">
      <c r="A429" s="375" t="s">
        <v>818</v>
      </c>
      <c r="B429" s="376"/>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1783535.98</v>
      </c>
      <c r="E643" s="60">
        <f>E422+E430</f>
        <v>2034822.8</v>
      </c>
      <c r="F643" s="45">
        <f t="shared" si="109"/>
        <v>114.08924870694226</v>
      </c>
    </row>
    <row r="644" spans="1:6" ht="12.75" customHeight="1" x14ac:dyDescent="0.25">
      <c r="A644" s="63" t="s">
        <v>581</v>
      </c>
      <c r="B644" s="64" t="s">
        <v>1237</v>
      </c>
      <c r="C644" s="247" t="s">
        <v>1238</v>
      </c>
      <c r="D644" s="60">
        <f>D423+D535</f>
        <v>1740189.6800000002</v>
      </c>
      <c r="E644" s="60">
        <f>E423+E535</f>
        <v>2031012.3000000003</v>
      </c>
      <c r="F644" s="45">
        <f t="shared" si="109"/>
        <v>116.71212186478431</v>
      </c>
    </row>
    <row r="645" spans="1:6" ht="12.75" customHeight="1" x14ac:dyDescent="0.25">
      <c r="A645" s="63" t="s">
        <v>581</v>
      </c>
      <c r="B645" s="64" t="s">
        <v>1239</v>
      </c>
      <c r="C645" s="247" t="s">
        <v>1240</v>
      </c>
      <c r="D645" s="60">
        <f t="shared" ref="D645:E645" si="163">IF(D643&gt;=D644,D643-D644,0)</f>
        <v>43346.299999999814</v>
      </c>
      <c r="E645" s="60">
        <f t="shared" si="163"/>
        <v>3810.4999999997672</v>
      </c>
      <c r="F645" s="45">
        <f t="shared" si="109"/>
        <v>8.7908310513233729</v>
      </c>
    </row>
    <row r="646" spans="1:6" ht="12.75" customHeight="1" x14ac:dyDescent="0.25">
      <c r="A646" s="63" t="s">
        <v>581</v>
      </c>
      <c r="B646" s="64" t="s">
        <v>1241</v>
      </c>
      <c r="C646" s="247" t="s">
        <v>1242</v>
      </c>
      <c r="D646" s="60">
        <f t="shared" ref="D646:E646" si="164">IF(D644&gt;=D643,D644-D643,0)</f>
        <v>0</v>
      </c>
      <c r="E646" s="60">
        <f t="shared" si="164"/>
        <v>0</v>
      </c>
      <c r="F646" s="45" t="str">
        <f t="shared" si="109"/>
        <v>-</v>
      </c>
    </row>
    <row r="647" spans="1:6" ht="22.8" x14ac:dyDescent="0.25">
      <c r="A647" s="251" t="s">
        <v>1243</v>
      </c>
      <c r="B647" s="64" t="s">
        <v>1244</v>
      </c>
      <c r="C647" s="252" t="s">
        <v>1243</v>
      </c>
      <c r="D647" s="60">
        <f>IF(D426-D427+D641-D642&gt;=0,D426-D427+D641-D642,0)</f>
        <v>46792.67</v>
      </c>
      <c r="E647" s="60">
        <f>IF(E426-E427+E641-E642&gt;=0,E426-E427+E641-E642,0)</f>
        <v>88324.39</v>
      </c>
      <c r="F647" s="45">
        <f t="shared" si="109"/>
        <v>188.75689290651721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90138.969999999812</v>
      </c>
      <c r="E649" s="60">
        <f t="shared" si="165"/>
        <v>92134.889999999767</v>
      </c>
      <c r="F649" s="45">
        <f t="shared" si="109"/>
        <v>102.2142698102718</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126301.55</v>
      </c>
      <c r="E651" s="196">
        <v>116633.58</v>
      </c>
      <c r="F651" s="61">
        <f t="shared" si="109"/>
        <v>92.345327511815967</v>
      </c>
    </row>
    <row r="652" spans="1:6" s="55" customFormat="1" ht="20.100000000000001" customHeight="1" x14ac:dyDescent="0.25">
      <c r="A652" s="375" t="s">
        <v>1253</v>
      </c>
      <c r="B652" s="376"/>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56</v>
      </c>
      <c r="E658" s="253">
        <v>59</v>
      </c>
      <c r="F658" s="45">
        <f t="shared" si="167"/>
        <v>105.35714285714286</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49</v>
      </c>
      <c r="E660" s="253">
        <v>52</v>
      </c>
      <c r="F660" s="45">
        <f t="shared" si="167"/>
        <v>106.12244897959184</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1474956.96</v>
      </c>
      <c r="E683" s="192">
        <v>1721013.08</v>
      </c>
      <c r="F683" s="71">
        <f t="shared" si="167"/>
        <v>116.68225763008029</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1799.6</v>
      </c>
      <c r="E685" s="194">
        <v>8477.6299999999992</v>
      </c>
      <c r="F685" s="45">
        <f t="shared" si="167"/>
        <v>471.08412980662371</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104595.4</v>
      </c>
      <c r="E702" s="192">
        <v>87083.41</v>
      </c>
      <c r="F702" s="71">
        <f t="shared" si="167"/>
        <v>83.257399464986037</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19433.21</v>
      </c>
      <c r="E724" s="192">
        <v>23090.37</v>
      </c>
      <c r="F724" s="71">
        <f t="shared" si="167"/>
        <v>118.8191245810651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4358.6400000000003</v>
      </c>
      <c r="E732" s="192">
        <v>5934.38</v>
      </c>
      <c r="F732" s="71">
        <f t="shared" si="167"/>
        <v>136.15210249068517</v>
      </c>
    </row>
    <row r="733" spans="1:6" ht="12.75" customHeight="1" x14ac:dyDescent="0.25">
      <c r="A733" s="70">
        <v>31215</v>
      </c>
      <c r="B733" s="65" t="s">
        <v>1395</v>
      </c>
      <c r="C733" s="278" t="s">
        <v>1396</v>
      </c>
      <c r="D733" s="192">
        <v>2207.1999999999998</v>
      </c>
      <c r="E733" s="192">
        <v>1765.76</v>
      </c>
      <c r="F733" s="71">
        <f t="shared" si="167"/>
        <v>80</v>
      </c>
    </row>
    <row r="734" spans="1:6" ht="12.75" customHeight="1" x14ac:dyDescent="0.25">
      <c r="A734" s="70">
        <v>32121</v>
      </c>
      <c r="B734" s="65" t="s">
        <v>1397</v>
      </c>
      <c r="C734" s="278" t="s">
        <v>1398</v>
      </c>
      <c r="D734" s="192">
        <v>35500</v>
      </c>
      <c r="E734" s="192">
        <v>33849.39</v>
      </c>
      <c r="F734" s="71">
        <f t="shared" si="167"/>
        <v>95.350394366197179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2688.6</v>
      </c>
      <c r="E736" s="194">
        <v>2036.97</v>
      </c>
      <c r="F736" s="45">
        <f t="shared" si="167"/>
        <v>75.763222494978805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692.64</v>
      </c>
      <c r="E738" s="194">
        <v>5181.12</v>
      </c>
      <c r="F738" s="45">
        <f t="shared" si="167"/>
        <v>748.024948024948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v>1015.06</v>
      </c>
      <c r="F742" s="71" t="str">
        <f t="shared" si="169"/>
        <v>-</v>
      </c>
    </row>
    <row r="743" spans="1:6" ht="12.75" customHeight="1" x14ac:dyDescent="0.25">
      <c r="A743" s="70" t="s">
        <v>1415</v>
      </c>
      <c r="B743" s="65" t="s">
        <v>1416</v>
      </c>
      <c r="C743" s="277" t="s">
        <v>1415</v>
      </c>
      <c r="D743" s="192"/>
      <c r="E743" s="192">
        <v>0</v>
      </c>
      <c r="F743" s="71" t="str">
        <f t="shared" ref="F743:F744" si="170">IF(D743&lt;&gt;0,IF(E743/D743&gt;=100,"&gt;&gt;100",E743/D743*100),"-")</f>
        <v>-</v>
      </c>
    </row>
    <row r="744" spans="1:6" ht="12.75" customHeight="1" x14ac:dyDescent="0.25">
      <c r="A744" s="70" t="s">
        <v>1417</v>
      </c>
      <c r="B744" s="65" t="s">
        <v>1418</v>
      </c>
      <c r="C744" s="277" t="s">
        <v>1417</v>
      </c>
      <c r="D744" s="192"/>
      <c r="E744" s="192">
        <v>4656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1" t="s">
        <v>1947</v>
      </c>
      <c r="B1010" s="372"/>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9"/>
      <c r="E1021" s="370"/>
      <c r="F1021" s="51"/>
    </row>
    <row r="1022" spans="1:6" ht="15" customHeight="1" x14ac:dyDescent="0.25">
      <c r="A1022" s="140"/>
      <c r="B1022" s="163"/>
      <c r="C1022" s="173"/>
      <c r="D1022" s="369"/>
      <c r="E1022" s="370"/>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4" zoomScaleNormal="100" workbookViewId="0">
      <selection activeCell="E172" sqref="E17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8349605.1199999992</v>
      </c>
      <c r="E6" s="180">
        <f t="shared" si="0"/>
        <v>8329099.1500000004</v>
      </c>
      <c r="F6" s="181">
        <f t="shared" ref="F6:F298" si="1">IF(D6&gt;0,IF(E6/D6&gt;=100,"&gt;&gt;100",E6/D6*100),"-")</f>
        <v>99.754407906658003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7929590.3499999996</v>
      </c>
      <c r="E7" s="79">
        <f t="shared" si="2"/>
        <v>7787470.9500000002</v>
      </c>
      <c r="F7" s="71">
        <f t="shared" si="1"/>
        <v>98.207733391927377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172738.21000000002</v>
      </c>
      <c r="E8" s="79">
        <f>E9+E10-E11</f>
        <v>172738.21000000002</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141233.13</v>
      </c>
      <c r="E9" s="192">
        <v>141233.13</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31505.08</v>
      </c>
      <c r="E10" s="192">
        <v>31505.08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7580154.2399999993</v>
      </c>
      <c r="E12" s="79">
        <f t="shared" si="3"/>
        <v>7493663.5099999998</v>
      </c>
      <c r="F12" s="71">
        <f t="shared" si="1"/>
        <v>98.858984563353687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7499963.2599999998</v>
      </c>
      <c r="E13" s="79">
        <f t="shared" si="4"/>
        <v>7406248.2599999998</v>
      </c>
      <c r="F13" s="71">
        <f t="shared" si="1"/>
        <v>98.750460545589391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7978542.3899999997</v>
      </c>
      <c r="E15" s="192">
        <v>7978542.3899999997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4981.99</v>
      </c>
      <c r="E16" s="192">
        <v>4981.99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483561.12</v>
      </c>
      <c r="E18" s="192">
        <v>577276.12</v>
      </c>
      <c r="F18" s="71">
        <f t="shared" si="1"/>
        <v>119.38017680164195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33565.619999999995</v>
      </c>
      <c r="E19" s="79">
        <f t="shared" si="5"/>
        <v>39146.330000000075</v>
      </c>
      <c r="F19" s="71">
        <f t="shared" si="1"/>
        <v>116.62626818750877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146001.72</v>
      </c>
      <c r="E20" s="192">
        <v>149328.75</v>
      </c>
      <c r="F20" s="71">
        <f t="shared" si="1"/>
        <v>102.2787608255574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14054.32</v>
      </c>
      <c r="E21" s="192">
        <v>14054.32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16385.080000000002</v>
      </c>
      <c r="E22" s="192">
        <v>16385.080000000002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16136.48</v>
      </c>
      <c r="E23" s="192">
        <v>16136.48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62236.05</v>
      </c>
      <c r="E24" s="192">
        <v>62236.05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7733.94</v>
      </c>
      <c r="E25" s="192">
        <v>7733.94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66975.399999999994</v>
      </c>
      <c r="E26" s="192">
        <v>69229.08</v>
      </c>
      <c r="F26" s="71">
        <f t="shared" si="1"/>
        <v>103.36493697686018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295957.37</v>
      </c>
      <c r="E28" s="192">
        <v>295957.37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8676.8400000000038</v>
      </c>
      <c r="E29" s="79">
        <f t="shared" si="6"/>
        <v>8676.8400000000038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44300.97</v>
      </c>
      <c r="E30" s="192">
        <v>44300.97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35624.129999999997</v>
      </c>
      <c r="E34" s="192">
        <v>35624.129999999997</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37948.519999999997</v>
      </c>
      <c r="E35" s="79">
        <f t="shared" si="7"/>
        <v>39592.080000000002</v>
      </c>
      <c r="F35" s="71">
        <f t="shared" si="1"/>
        <v>104.33102529426709</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42585.67</v>
      </c>
      <c r="E36" s="192">
        <v>44229.23</v>
      </c>
      <c r="F36" s="71">
        <f t="shared" si="1"/>
        <v>103.85942031674035</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4637.1499999999996</v>
      </c>
      <c r="E40" s="192">
        <v>4637.1499999999996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23854</v>
      </c>
      <c r="E54" s="192">
        <v>24268.84</v>
      </c>
      <c r="F54" s="71">
        <f t="shared" si="1"/>
        <v>101.73907939968139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23854</v>
      </c>
      <c r="E55" s="192">
        <v>24268.84</v>
      </c>
      <c r="F55" s="71">
        <f t="shared" si="1"/>
        <v>101.73907939968139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176697.9</v>
      </c>
      <c r="E56" s="79">
        <f t="shared" si="11"/>
        <v>121069.23</v>
      </c>
      <c r="F56" s="71">
        <f t="shared" si="1"/>
        <v>68.517639428651961</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176697.9</v>
      </c>
      <c r="E57" s="192">
        <v>121069.23</v>
      </c>
      <c r="F57" s="71">
        <f t="shared" si="1"/>
        <v>68.517639428651961</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420014.77</v>
      </c>
      <c r="E69" s="79">
        <f>E70+E82+E88+E119+E135+E147+E165+E171</f>
        <v>541628.20000000007</v>
      </c>
      <c r="F69" s="71">
        <f t="shared" si="1"/>
        <v>128.95456033605677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13510.43</v>
      </c>
      <c r="E82" s="79">
        <f>SUM(E83:E85)-E86+E87</f>
        <v>10339.949999999999</v>
      </c>
      <c r="F82" s="71">
        <f t="shared" si="1"/>
        <v>76.53309332123402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281.89999999999998</v>
      </c>
      <c r="E84" s="192">
        <v>53.63</v>
      </c>
      <c r="F84" s="71">
        <f t="shared" si="1"/>
        <v>19.02447676481022</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1293.19</v>
      </c>
      <c r="E85" s="192">
        <v>1412.76</v>
      </c>
      <c r="F85" s="71">
        <f t="shared" si="1"/>
        <v>109.24612779251308</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11935.34</v>
      </c>
      <c r="E87" s="192">
        <v>8873.56</v>
      </c>
      <c r="F87" s="71">
        <f t="shared" si="1"/>
        <v>74.346939425269824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277681.79000000004</v>
      </c>
      <c r="E147" s="79">
        <f t="shared" si="24"/>
        <v>412133.67000000004</v>
      </c>
      <c r="F147" s="71">
        <f t="shared" si="1"/>
        <v>148.41940841709498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145933.78</v>
      </c>
      <c r="E150" s="79">
        <f t="shared" si="25"/>
        <v>233017.19</v>
      </c>
      <c r="F150" s="71">
        <f t="shared" si="1"/>
        <v>159.67323672421833</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145933.78</v>
      </c>
      <c r="E158" s="192">
        <v>233017.19</v>
      </c>
      <c r="F158" s="71">
        <f t="shared" si="1"/>
        <v>159.67323672421833</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30018.71</v>
      </c>
      <c r="E160" s="192">
        <v>53109.08</v>
      </c>
      <c r="F160" s="71">
        <f t="shared" si="1"/>
        <v>176.91992760515026</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3982.04</v>
      </c>
      <c r="E161" s="192">
        <v>6725.01</v>
      </c>
      <c r="F161" s="71">
        <f t="shared" si="1"/>
        <v>168.88353708149592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97747.26</v>
      </c>
      <c r="E162" s="192">
        <v>119282.39</v>
      </c>
      <c r="F162" s="71">
        <f t="shared" si="1"/>
        <v>122.03144108591894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2521</v>
      </c>
      <c r="E165" s="79">
        <f t="shared" si="26"/>
        <v>2521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2521</v>
      </c>
      <c r="E167" s="192">
        <v>2521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126301.55</v>
      </c>
      <c r="E171" s="79">
        <f t="shared" si="27"/>
        <v>116633.58</v>
      </c>
      <c r="F171" s="71">
        <f t="shared" si="1"/>
        <v>92.345327511815967</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1437.72</v>
      </c>
      <c r="E172" s="192">
        <v>1437.72</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115195.86</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124863.83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8349605.1199999992</v>
      </c>
      <c r="E176" s="79">
        <f>E177+E251</f>
        <v>8329099.1499999994</v>
      </c>
      <c r="F176" s="71">
        <f t="shared" si="1"/>
        <v>99.754407906657988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149098.22</v>
      </c>
      <c r="E177" s="79">
        <f>E178+E197+E203+E219+E247+E248</f>
        <v>141782.76</v>
      </c>
      <c r="F177" s="71">
        <f t="shared" si="1"/>
        <v>95.093529620943841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149098.22</v>
      </c>
      <c r="E178" s="79">
        <f>SUM(E179:E181)+E185+E186+SUM(E194:E196)</f>
        <v>141510.6</v>
      </c>
      <c r="F178" s="71">
        <f t="shared" si="1"/>
        <v>94.910992230490749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130306.4</v>
      </c>
      <c r="E179" s="192">
        <v>127847.71</v>
      </c>
      <c r="F179" s="71">
        <f t="shared" si="1"/>
        <v>98.113147166984902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16646.189999999999</v>
      </c>
      <c r="E180" s="192">
        <v>13662.89</v>
      </c>
      <c r="F180" s="71">
        <f t="shared" si="1"/>
        <v>82.07818125348804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2145.63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272.16000000000003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272.16000000000003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8200506.8999999994</v>
      </c>
      <c r="E251" s="79">
        <f>+E252+E255-E264+E274+E291</f>
        <v>8187316.3899999997</v>
      </c>
      <c r="F251" s="71">
        <f t="shared" si="1"/>
        <v>99.839150065223407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7938397.4699999997</v>
      </c>
      <c r="E252" s="79">
        <f>E253-E254</f>
        <v>7810898.6699999999</v>
      </c>
      <c r="F252" s="71">
        <f t="shared" si="1"/>
        <v>98.39389750284198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7938397.4699999997</v>
      </c>
      <c r="E253" s="192">
        <v>7810898.6699999999</v>
      </c>
      <c r="F253" s="71">
        <f t="shared" si="1"/>
        <v>98.39389750284198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90138.97</v>
      </c>
      <c r="E255" s="79">
        <f>E256-E260</f>
        <v>92134.89</v>
      </c>
      <c r="F255" s="71">
        <f t="shared" si="1"/>
        <v>102.21426981027184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90138.97</v>
      </c>
      <c r="E256" s="79">
        <f>SUM(E257:E259)</f>
        <v>92134.89</v>
      </c>
      <c r="F256" s="71">
        <f t="shared" si="1"/>
        <v>102.21426981027184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90138.97</v>
      </c>
      <c r="E257" s="192">
        <v>92134.89</v>
      </c>
      <c r="F257" s="71">
        <f t="shared" si="1"/>
        <v>102.21426981027184</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171970.46</v>
      </c>
      <c r="E274" s="79">
        <f>SUM(E275:E277)+SUM(E286:E290)</f>
        <v>284282.83</v>
      </c>
      <c r="F274" s="71">
        <f t="shared" si="1"/>
        <v>165.30910599413414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141951.75</v>
      </c>
      <c r="E277" s="79">
        <f>SUM(E278:E285)</f>
        <v>233017.19</v>
      </c>
      <c r="F277" s="71">
        <f t="shared" si="39"/>
        <v>164.15238980850887</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328">
        <v>141951.75</v>
      </c>
      <c r="E285" s="192">
        <v>233017.19</v>
      </c>
      <c r="F285" s="71">
        <f t="shared" si="39"/>
        <v>164.15238980850887</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30018.71</v>
      </c>
      <c r="E287" s="192">
        <v>51265.64</v>
      </c>
      <c r="F287" s="71">
        <f t="shared" si="39"/>
        <v>170.77895752349119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5585.46</v>
      </c>
      <c r="E297" s="79">
        <f t="shared" si="42"/>
        <v>5585.46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5585.46</v>
      </c>
      <c r="E298" s="193">
        <v>5585.46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145933.78</v>
      </c>
      <c r="E302" s="192">
        <v>233017.19</v>
      </c>
      <c r="F302" s="71">
        <f t="shared" si="43"/>
        <v>159.67323672421833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131748.01</v>
      </c>
      <c r="E303" s="192">
        <v>179116.48</v>
      </c>
      <c r="F303" s="71">
        <f t="shared" si="43"/>
        <v>135.95384097262647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2521</v>
      </c>
      <c r="E306" s="192">
        <v>2521</v>
      </c>
      <c r="F306" s="71">
        <f t="shared" si="43"/>
        <v>100</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11935.34</v>
      </c>
      <c r="E308" s="192">
        <v>8873.56</v>
      </c>
      <c r="F308" s="71">
        <f t="shared" si="43"/>
        <v>74.346939425269824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97747.26</v>
      </c>
      <c r="E335" s="192">
        <v>119282.39</v>
      </c>
      <c r="F335" s="71">
        <f t="shared" si="43"/>
        <v>122.03144108591894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144792.6</v>
      </c>
      <c r="E336" s="329">
        <v>127847.71</v>
      </c>
      <c r="F336" s="71">
        <f t="shared" si="43"/>
        <v>88.297129825695507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4305.62</v>
      </c>
      <c r="E337" s="329">
        <v>13662.89</v>
      </c>
      <c r="F337" s="71">
        <f t="shared" si="43"/>
        <v>317.32688904269304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272.16000000000003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5585.46</v>
      </c>
      <c r="E397" s="284">
        <v>5585.46</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84 D286:E298 E285">
    <cfRule type="cellIs" dxfId="23" priority="6" operator="lessThan">
      <formula>0</formula>
    </cfRule>
  </conditionalFormatting>
  <conditionalFormatting sqref="D300:E335 D338:E396 D336:D337">
    <cfRule type="cellIs" dxfId="22" priority="4" operator="lessThan">
      <formula>0</formula>
    </cfRule>
  </conditionalFormatting>
  <conditionalFormatting sqref="D397:E397">
    <cfRule type="cellIs" dxfId="21" priority="5" operator="lessThan">
      <formula>-0.001</formula>
    </cfRule>
  </conditionalFormatting>
  <conditionalFormatting sqref="D285">
    <cfRule type="cellIs" dxfId="20" priority="3" operator="lessThan">
      <formula>-0.001</formula>
    </cfRule>
  </conditionalFormatting>
  <conditionalFormatting sqref="E336">
    <cfRule type="cellIs" dxfId="19" priority="2" operator="lessThan">
      <formula>0</formula>
    </cfRule>
  </conditionalFormatting>
  <conditionalFormatting sqref="E33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1740189.68</v>
      </c>
      <c r="E114" s="60">
        <f t="shared" si="22"/>
        <v>2031012.3</v>
      </c>
      <c r="F114" s="45">
        <f t="shared" si="1"/>
        <v>116.71212186478431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1740189.68</v>
      </c>
      <c r="E118" s="60">
        <f t="shared" si="24"/>
        <v>2031012.3</v>
      </c>
      <c r="F118" s="45">
        <f t="shared" si="1"/>
        <v>116.71212186478431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1740189.68</v>
      </c>
      <c r="E120" s="194">
        <v>2031012.3</v>
      </c>
      <c r="F120" s="45">
        <f t="shared" si="1"/>
        <v>116.71212186478431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1740189.68</v>
      </c>
      <c r="E141" s="81">
        <f t="shared" si="28"/>
        <v>2031012.3</v>
      </c>
      <c r="F141" s="61">
        <f t="shared" si="1"/>
        <v>116.71212186478431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10" sqref="G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131785</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131785</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131785</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131785</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149098.22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1909223.07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1904019.5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1648816.73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251176.16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4026.61</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5203.57</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1916538.53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1911607.11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1653421.04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254159.46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4026.61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4931.42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141782.76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141782.76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141782.76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9" t="s">
        <v>3154</v>
      </c>
      <c r="B1" s="387"/>
      <c r="C1" s="387"/>
      <c r="D1" s="387"/>
      <c r="E1" s="51" t="s">
        <v>3301</v>
      </c>
      <c r="F1" s="51"/>
      <c r="G1" s="51"/>
      <c r="H1" s="51"/>
      <c r="I1" s="51"/>
      <c r="J1" s="51"/>
      <c r="K1" s="51"/>
      <c r="L1" s="51"/>
      <c r="M1" s="51"/>
      <c r="N1" s="51"/>
      <c r="O1" s="51"/>
      <c r="P1" s="51"/>
    </row>
    <row r="2" spans="1:17" ht="37.5" customHeight="1" x14ac:dyDescent="0.25">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17587</v>
      </c>
      <c r="P3" s="51"/>
    </row>
    <row r="4" spans="1:17" ht="19.5" customHeight="1" x14ac:dyDescent="0.25">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90" t="s">
        <v>3335</v>
      </c>
      <c r="B23" s="391"/>
      <c r="C23" s="392"/>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2026-02-02T07:59:14Z</cp:lastPrinted>
  <dcterms:created xsi:type="dcterms:W3CDTF">2022-04-01T05:14:30Z</dcterms:created>
  <dcterms:modified xsi:type="dcterms:W3CDTF">2026-02-06T18:18:17Z</dcterms:modified>
</cp:coreProperties>
</file>